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____OI\__INVEST_AKCE_PŘIPRAVOVANÉ\DPS_2292_Za Humny\IZ rekonstrukce garsoniér\2026\VZMR\Zadávací VV\Garsoniera č. 409 - typ 1A\"/>
    </mc:Choice>
  </mc:AlternateContent>
  <workbookProtection workbookPassword="DCC5" lockStructure="1"/>
  <bookViews>
    <workbookView xWindow="14385" yWindow="0" windowWidth="14430" windowHeight="1342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list'!$G$2</definedName>
    <definedName name="MJ">'Krycí list'!$G$5</definedName>
    <definedName name="Mont">Rekapitulace!$H$18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list'!$A$1:$G$34</definedName>
    <definedName name="_xlnm.Print_Area" localSheetId="2">Položky!$A$1:$G$176</definedName>
    <definedName name="_xlnm.Print_Area" localSheetId="1">Rekapitulace!$A$1:$I$32</definedName>
    <definedName name="PocetMJ">'Krycí list'!$G$6</definedName>
    <definedName name="Poznamka">'Krycí list'!$B$37</definedName>
    <definedName name="Projektant">'Krycí list'!$C$8</definedName>
    <definedName name="PSV">Rekapitulace!$F$18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E171" i="3" l="1"/>
  <c r="G61" i="3" l="1"/>
  <c r="E36" i="3"/>
  <c r="E35" i="3" s="1"/>
  <c r="G35" i="3" s="1"/>
  <c r="G65" i="3" l="1"/>
  <c r="E160" i="3"/>
  <c r="E162" i="3" s="1"/>
  <c r="G162" i="3" s="1"/>
  <c r="BB162" i="3" s="1"/>
  <c r="E156" i="3"/>
  <c r="E155" i="3" s="1"/>
  <c r="G155" i="3" s="1"/>
  <c r="G158" i="3" s="1"/>
  <c r="G122" i="3"/>
  <c r="G95" i="3"/>
  <c r="E78" i="3"/>
  <c r="G78" i="3" s="1"/>
  <c r="B9" i="2"/>
  <c r="G29" i="3"/>
  <c r="G31" i="3" s="1"/>
  <c r="E9" i="2" s="1"/>
  <c r="G85" i="3"/>
  <c r="G145" i="3"/>
  <c r="E140" i="3"/>
  <c r="G140" i="3"/>
  <c r="E135" i="3"/>
  <c r="E134" i="3"/>
  <c r="G134" i="3"/>
  <c r="C10" i="3"/>
  <c r="G8" i="3"/>
  <c r="G10" i="3"/>
  <c r="E7" i="2"/>
  <c r="G71" i="3"/>
  <c r="G59" i="3"/>
  <c r="G66" i="3"/>
  <c r="G55" i="3"/>
  <c r="E175" i="3"/>
  <c r="G175" i="3" s="1"/>
  <c r="BA175" i="3" s="1"/>
  <c r="E174" i="3"/>
  <c r="G174" i="3"/>
  <c r="BA174" i="3" s="1"/>
  <c r="E172" i="3"/>
  <c r="G172" i="3" s="1"/>
  <c r="BA172" i="3" s="1"/>
  <c r="E170" i="3"/>
  <c r="G75" i="3"/>
  <c r="BB75" i="3" s="1"/>
  <c r="G74" i="3"/>
  <c r="G73" i="3"/>
  <c r="G72" i="3"/>
  <c r="G70" i="3"/>
  <c r="G63" i="3"/>
  <c r="G160" i="3"/>
  <c r="BB160" i="3" s="1"/>
  <c r="E147" i="3"/>
  <c r="G147" i="3"/>
  <c r="BB147" i="3" s="1"/>
  <c r="E148" i="3"/>
  <c r="E129" i="3"/>
  <c r="E130" i="3" s="1"/>
  <c r="G129" i="3"/>
  <c r="BB129" i="3"/>
  <c r="E87" i="3"/>
  <c r="G87" i="3" s="1"/>
  <c r="BB87" i="3" s="1"/>
  <c r="D21" i="1"/>
  <c r="D20" i="1"/>
  <c r="D19" i="1"/>
  <c r="D18" i="1"/>
  <c r="D17" i="1"/>
  <c r="D16" i="1"/>
  <c r="D15" i="1"/>
  <c r="BE175" i="3"/>
  <c r="BD175" i="3"/>
  <c r="BC175" i="3"/>
  <c r="BB175" i="3"/>
  <c r="BE174" i="3"/>
  <c r="BD174" i="3"/>
  <c r="BC174" i="3"/>
  <c r="BB174" i="3"/>
  <c r="BE172" i="3"/>
  <c r="BD172" i="3"/>
  <c r="BC172" i="3"/>
  <c r="BB172" i="3"/>
  <c r="BE171" i="3"/>
  <c r="BD171" i="3"/>
  <c r="BC171" i="3"/>
  <c r="BB171" i="3"/>
  <c r="G171" i="3"/>
  <c r="BA171" i="3"/>
  <c r="BE169" i="3"/>
  <c r="BD169" i="3"/>
  <c r="BC169" i="3"/>
  <c r="BB169" i="3"/>
  <c r="G169" i="3"/>
  <c r="BA169" i="3"/>
  <c r="B17" i="2"/>
  <c r="A17" i="2"/>
  <c r="C176" i="3"/>
  <c r="BE162" i="3"/>
  <c r="BD162" i="3"/>
  <c r="BC162" i="3"/>
  <c r="BA162" i="3"/>
  <c r="BE160" i="3"/>
  <c r="BE167" i="3" s="1"/>
  <c r="I16" i="2" s="1"/>
  <c r="BD160" i="3"/>
  <c r="BD167" i="3"/>
  <c r="H16" i="2" s="1"/>
  <c r="BC160" i="3"/>
  <c r="BA160" i="3"/>
  <c r="B16" i="2"/>
  <c r="A16" i="2"/>
  <c r="C167" i="3"/>
  <c r="BE155" i="3"/>
  <c r="BE158" i="3" s="1"/>
  <c r="I15" i="2" s="1"/>
  <c r="BD155" i="3"/>
  <c r="BD158" i="3"/>
  <c r="H15" i="2" s="1"/>
  <c r="BC155" i="3"/>
  <c r="BC158" i="3" s="1"/>
  <c r="G15" i="2" s="1"/>
  <c r="BA155" i="3"/>
  <c r="BA158" i="3"/>
  <c r="E15" i="2"/>
  <c r="B15" i="2"/>
  <c r="A15" i="2"/>
  <c r="C158" i="3"/>
  <c r="BE152" i="3"/>
  <c r="BD152" i="3"/>
  <c r="BC152" i="3"/>
  <c r="BA152" i="3"/>
  <c r="G152" i="3"/>
  <c r="BB152" i="3"/>
  <c r="BE151" i="3"/>
  <c r="BD151" i="3"/>
  <c r="BC151" i="3"/>
  <c r="BA151" i="3"/>
  <c r="G151" i="3"/>
  <c r="BB151" i="3" s="1"/>
  <c r="BE150" i="3"/>
  <c r="BD150" i="3"/>
  <c r="BC150" i="3"/>
  <c r="BA150" i="3"/>
  <c r="G150" i="3"/>
  <c r="BB150" i="3" s="1"/>
  <c r="BE149" i="3"/>
  <c r="BD149" i="3"/>
  <c r="BC149" i="3"/>
  <c r="BA149" i="3"/>
  <c r="G149" i="3"/>
  <c r="BB149" i="3" s="1"/>
  <c r="BE147" i="3"/>
  <c r="BD147" i="3"/>
  <c r="BC147" i="3"/>
  <c r="BA147" i="3"/>
  <c r="BE141" i="3"/>
  <c r="BD141" i="3"/>
  <c r="BC141" i="3"/>
  <c r="BA141" i="3"/>
  <c r="G141" i="3"/>
  <c r="BB141" i="3" s="1"/>
  <c r="BE136" i="3"/>
  <c r="BD136" i="3"/>
  <c r="BC136" i="3"/>
  <c r="BA136" i="3"/>
  <c r="G136" i="3"/>
  <c r="BB136" i="3"/>
  <c r="B14" i="2"/>
  <c r="A14" i="2"/>
  <c r="C153" i="3"/>
  <c r="BE131" i="3"/>
  <c r="BD131" i="3"/>
  <c r="BC131" i="3"/>
  <c r="BA131" i="3"/>
  <c r="G131" i="3"/>
  <c r="BB131" i="3"/>
  <c r="BE129" i="3"/>
  <c r="BD129" i="3"/>
  <c r="BC129" i="3"/>
  <c r="BA129" i="3"/>
  <c r="BE127" i="3"/>
  <c r="BD127" i="3"/>
  <c r="BC127" i="3"/>
  <c r="BA127" i="3"/>
  <c r="G127" i="3"/>
  <c r="BB127" i="3"/>
  <c r="BE125" i="3"/>
  <c r="BD125" i="3"/>
  <c r="BC125" i="3"/>
  <c r="BA125" i="3"/>
  <c r="G125" i="3"/>
  <c r="BB125" i="3" s="1"/>
  <c r="BE123" i="3"/>
  <c r="BD123" i="3"/>
  <c r="BC123" i="3"/>
  <c r="BA123" i="3"/>
  <c r="G123" i="3"/>
  <c r="BB123" i="3" s="1"/>
  <c r="BE121" i="3"/>
  <c r="BD121" i="3"/>
  <c r="BC121" i="3"/>
  <c r="BA121" i="3"/>
  <c r="G121" i="3"/>
  <c r="BB121" i="3"/>
  <c r="BE119" i="3"/>
  <c r="BD119" i="3"/>
  <c r="BC119" i="3"/>
  <c r="BA119" i="3"/>
  <c r="G119" i="3"/>
  <c r="BB119" i="3"/>
  <c r="BE116" i="3"/>
  <c r="BD116" i="3"/>
  <c r="BC116" i="3"/>
  <c r="BA116" i="3"/>
  <c r="G116" i="3"/>
  <c r="BB116" i="3" s="1"/>
  <c r="BE114" i="3"/>
  <c r="BD114" i="3"/>
  <c r="BC114" i="3"/>
  <c r="BA114" i="3"/>
  <c r="G114" i="3"/>
  <c r="BB114" i="3" s="1"/>
  <c r="BE113" i="3"/>
  <c r="BD113" i="3"/>
  <c r="BC113" i="3"/>
  <c r="BA113" i="3"/>
  <c r="G113" i="3"/>
  <c r="BB113" i="3"/>
  <c r="BE111" i="3"/>
  <c r="BD111" i="3"/>
  <c r="BC111" i="3"/>
  <c r="BA111" i="3"/>
  <c r="G111" i="3"/>
  <c r="BB111" i="3" s="1"/>
  <c r="B13" i="2"/>
  <c r="A13" i="2"/>
  <c r="C132" i="3"/>
  <c r="BE108" i="3"/>
  <c r="BD108" i="3"/>
  <c r="BC108" i="3"/>
  <c r="BA108" i="3"/>
  <c r="G108" i="3"/>
  <c r="BB108" i="3"/>
  <c r="BE107" i="3"/>
  <c r="BD107" i="3"/>
  <c r="BC107" i="3"/>
  <c r="BA107" i="3"/>
  <c r="G107" i="3"/>
  <c r="BB107" i="3" s="1"/>
  <c r="BE106" i="3"/>
  <c r="BD106" i="3"/>
  <c r="BC106" i="3"/>
  <c r="BA106" i="3"/>
  <c r="G106" i="3"/>
  <c r="BB106" i="3"/>
  <c r="BE105" i="3"/>
  <c r="BD105" i="3"/>
  <c r="BC105" i="3"/>
  <c r="BA105" i="3"/>
  <c r="G105" i="3"/>
  <c r="BB105" i="3" s="1"/>
  <c r="BE103" i="3"/>
  <c r="BD103" i="3"/>
  <c r="BC103" i="3"/>
  <c r="BA103" i="3"/>
  <c r="BE99" i="3"/>
  <c r="BD99" i="3"/>
  <c r="BC99" i="3"/>
  <c r="BA99" i="3"/>
  <c r="G99" i="3"/>
  <c r="BB99" i="3"/>
  <c r="BE98" i="3"/>
  <c r="BD98" i="3"/>
  <c r="BC98" i="3"/>
  <c r="BA98" i="3"/>
  <c r="BE97" i="3"/>
  <c r="BD97" i="3"/>
  <c r="BC97" i="3"/>
  <c r="BA97" i="3"/>
  <c r="BE96" i="3"/>
  <c r="BD96" i="3"/>
  <c r="BC96" i="3"/>
  <c r="BA96" i="3"/>
  <c r="BE94" i="3"/>
  <c r="BD94" i="3"/>
  <c r="BC94" i="3"/>
  <c r="BA94" i="3"/>
  <c r="BE92" i="3"/>
  <c r="BD92" i="3"/>
  <c r="BC92" i="3"/>
  <c r="BA92" i="3"/>
  <c r="BE87" i="3"/>
  <c r="BD87" i="3"/>
  <c r="BC87" i="3"/>
  <c r="BA87" i="3"/>
  <c r="BE86" i="3"/>
  <c r="BD86" i="3"/>
  <c r="BC86" i="3"/>
  <c r="BA86" i="3"/>
  <c r="BE82" i="3"/>
  <c r="BD82" i="3"/>
  <c r="BC82" i="3"/>
  <c r="BA82" i="3"/>
  <c r="G82" i="3"/>
  <c r="BB82" i="3"/>
  <c r="BE81" i="3"/>
  <c r="BD81" i="3"/>
  <c r="BC81" i="3"/>
  <c r="BA81" i="3"/>
  <c r="BE78" i="3"/>
  <c r="BD78" i="3"/>
  <c r="BC78" i="3"/>
  <c r="BA78" i="3"/>
  <c r="B12" i="2"/>
  <c r="A12" i="2"/>
  <c r="C109" i="3"/>
  <c r="BE75" i="3"/>
  <c r="BD75" i="3"/>
  <c r="BC75" i="3"/>
  <c r="BA75" i="3"/>
  <c r="BE57" i="3"/>
  <c r="BD57" i="3"/>
  <c r="BC57" i="3"/>
  <c r="BA57" i="3"/>
  <c r="G57" i="3"/>
  <c r="BB57" i="3"/>
  <c r="BE51" i="3"/>
  <c r="BD51" i="3"/>
  <c r="BC51" i="3"/>
  <c r="BA51" i="3"/>
  <c r="G51" i="3"/>
  <c r="BB51" i="3" s="1"/>
  <c r="BE49" i="3"/>
  <c r="BD49" i="3"/>
  <c r="BC49" i="3"/>
  <c r="BA49" i="3"/>
  <c r="BA76" i="3" s="1"/>
  <c r="E11" i="2" s="1"/>
  <c r="G49" i="3"/>
  <c r="BB49" i="3"/>
  <c r="B11" i="2"/>
  <c r="A11" i="2"/>
  <c r="C76" i="3"/>
  <c r="BE46" i="3"/>
  <c r="BD46" i="3"/>
  <c r="BC46" i="3"/>
  <c r="BB46" i="3"/>
  <c r="G46" i="3"/>
  <c r="BA46" i="3"/>
  <c r="BE45" i="3"/>
  <c r="BD45" i="3"/>
  <c r="BC45" i="3"/>
  <c r="BB45" i="3"/>
  <c r="G45" i="3"/>
  <c r="BA45" i="3" s="1"/>
  <c r="BE44" i="3"/>
  <c r="BD44" i="3"/>
  <c r="BC44" i="3"/>
  <c r="BB44" i="3"/>
  <c r="G44" i="3"/>
  <c r="BA44" i="3"/>
  <c r="BE42" i="3"/>
  <c r="BD42" i="3"/>
  <c r="BC42" i="3"/>
  <c r="BB42" i="3"/>
  <c r="G42" i="3"/>
  <c r="BA42" i="3"/>
  <c r="BE41" i="3"/>
  <c r="BD41" i="3"/>
  <c r="BC41" i="3"/>
  <c r="BB41" i="3"/>
  <c r="G41" i="3"/>
  <c r="BA41" i="3"/>
  <c r="BE39" i="3"/>
  <c r="BD39" i="3"/>
  <c r="BC39" i="3"/>
  <c r="BB39" i="3"/>
  <c r="G39" i="3"/>
  <c r="BA39" i="3" s="1"/>
  <c r="BE37" i="3"/>
  <c r="BD37" i="3"/>
  <c r="BC37" i="3"/>
  <c r="BB37" i="3"/>
  <c r="G37" i="3"/>
  <c r="BA37" i="3" s="1"/>
  <c r="BE33" i="3"/>
  <c r="BD33" i="3"/>
  <c r="BC33" i="3"/>
  <c r="BB33" i="3"/>
  <c r="G33" i="3"/>
  <c r="BA33" i="3"/>
  <c r="B10" i="2"/>
  <c r="A10" i="2"/>
  <c r="C47" i="3"/>
  <c r="BE24" i="3"/>
  <c r="BD24" i="3"/>
  <c r="BC24" i="3"/>
  <c r="BB24" i="3"/>
  <c r="G24" i="3"/>
  <c r="BA24" i="3"/>
  <c r="BE23" i="3"/>
  <c r="BD23" i="3"/>
  <c r="BC23" i="3"/>
  <c r="BB23" i="3"/>
  <c r="G23" i="3"/>
  <c r="BA23" i="3" s="1"/>
  <c r="BE21" i="3"/>
  <c r="BD21" i="3"/>
  <c r="BC21" i="3"/>
  <c r="BB21" i="3"/>
  <c r="G21" i="3"/>
  <c r="BA21" i="3" s="1"/>
  <c r="BE17" i="3"/>
  <c r="BD17" i="3"/>
  <c r="BC17" i="3"/>
  <c r="BB17" i="3"/>
  <c r="G17" i="3"/>
  <c r="BA17" i="3" s="1"/>
  <c r="BE15" i="3"/>
  <c r="BD15" i="3"/>
  <c r="BC15" i="3"/>
  <c r="BB15" i="3"/>
  <c r="G15" i="3"/>
  <c r="BA15" i="3" s="1"/>
  <c r="BE12" i="3"/>
  <c r="BD12" i="3"/>
  <c r="BC12" i="3"/>
  <c r="BB12" i="3"/>
  <c r="G12" i="3"/>
  <c r="BA12" i="3"/>
  <c r="B8" i="2"/>
  <c r="A8" i="2"/>
  <c r="C27" i="3"/>
  <c r="E4" i="3"/>
  <c r="C4" i="3"/>
  <c r="C3" i="3"/>
  <c r="C2" i="2"/>
  <c r="C33" i="1"/>
  <c r="F33" i="1"/>
  <c r="D2" i="1"/>
  <c r="G94" i="3"/>
  <c r="BB94" i="3"/>
  <c r="G86" i="3"/>
  <c r="BB86" i="3"/>
  <c r="G81" i="3"/>
  <c r="BB81" i="3" s="1"/>
  <c r="E161" i="3"/>
  <c r="G161" i="3" s="1"/>
  <c r="E96" i="3" l="1"/>
  <c r="G96" i="3" s="1"/>
  <c r="BB96" i="3" s="1"/>
  <c r="BC76" i="3"/>
  <c r="G11" i="2" s="1"/>
  <c r="BD76" i="3"/>
  <c r="H11" i="2" s="1"/>
  <c r="BE76" i="3"/>
  <c r="I11" i="2" s="1"/>
  <c r="G76" i="3"/>
  <c r="F11" i="2" s="1"/>
  <c r="BE132" i="3"/>
  <c r="I13" i="2" s="1"/>
  <c r="BC132" i="3"/>
  <c r="G13" i="2" s="1"/>
  <c r="BA132" i="3"/>
  <c r="E13" i="2" s="1"/>
  <c r="E173" i="3"/>
  <c r="BA176" i="3"/>
  <c r="E17" i="2" s="1"/>
  <c r="BC153" i="3"/>
  <c r="G14" i="2" s="1"/>
  <c r="BD176" i="3"/>
  <c r="H17" i="2" s="1"/>
  <c r="BC27" i="3"/>
  <c r="G8" i="2" s="1"/>
  <c r="BB47" i="3"/>
  <c r="F10" i="2" s="1"/>
  <c r="BB76" i="3"/>
  <c r="BC176" i="3"/>
  <c r="G17" i="2" s="1"/>
  <c r="BB132" i="3"/>
  <c r="BA47" i="3"/>
  <c r="BE47" i="3"/>
  <c r="I10" i="2" s="1"/>
  <c r="G176" i="3"/>
  <c r="BE176" i="3"/>
  <c r="I17" i="2" s="1"/>
  <c r="E103" i="3"/>
  <c r="G103" i="3" s="1"/>
  <c r="BB103" i="3" s="1"/>
  <c r="BD27" i="3"/>
  <c r="H8" i="2" s="1"/>
  <c r="BE27" i="3"/>
  <c r="I8" i="2" s="1"/>
  <c r="G132" i="3"/>
  <c r="F13" i="2" s="1"/>
  <c r="BB167" i="3"/>
  <c r="BD109" i="3"/>
  <c r="H12" i="2" s="1"/>
  <c r="BD153" i="3"/>
  <c r="H14" i="2" s="1"/>
  <c r="G27" i="3"/>
  <c r="BC47" i="3"/>
  <c r="G10" i="2" s="1"/>
  <c r="BD47" i="3"/>
  <c r="H10" i="2" s="1"/>
  <c r="BE109" i="3"/>
  <c r="I12" i="2" s="1"/>
  <c r="BE153" i="3"/>
  <c r="I14" i="2" s="1"/>
  <c r="BA27" i="3"/>
  <c r="E8" i="2" s="1"/>
  <c r="BB27" i="3"/>
  <c r="F8" i="2" s="1"/>
  <c r="BB176" i="3"/>
  <c r="F17" i="2" s="1"/>
  <c r="BA167" i="3"/>
  <c r="E16" i="2" s="1"/>
  <c r="BD132" i="3"/>
  <c r="H13" i="2" s="1"/>
  <c r="BB153" i="3"/>
  <c r="BA153" i="3"/>
  <c r="E14" i="2" s="1"/>
  <c r="G153" i="3"/>
  <c r="F14" i="2" s="1"/>
  <c r="BC167" i="3"/>
  <c r="G16" i="2" s="1"/>
  <c r="E97" i="3"/>
  <c r="BA109" i="3"/>
  <c r="E12" i="2" s="1"/>
  <c r="BC109" i="3"/>
  <c r="G12" i="2" s="1"/>
  <c r="E92" i="3"/>
  <c r="G167" i="3"/>
  <c r="F16" i="2" s="1"/>
  <c r="G47" i="3"/>
  <c r="E10" i="2" s="1"/>
  <c r="BB155" i="3"/>
  <c r="BB158" i="3" s="1"/>
  <c r="F15" i="2" s="1"/>
  <c r="BB78" i="3"/>
  <c r="I18" i="2" l="1"/>
  <c r="C21" i="1" s="1"/>
  <c r="H18" i="2"/>
  <c r="C17" i="1" s="1"/>
  <c r="E18" i="2"/>
  <c r="C15" i="1" s="1"/>
  <c r="G18" i="2"/>
  <c r="C18" i="1" s="1"/>
  <c r="G97" i="3"/>
  <c r="BB97" i="3" s="1"/>
  <c r="E98" i="3"/>
  <c r="G98" i="3" s="1"/>
  <c r="BB98" i="3" s="1"/>
  <c r="E93" i="3"/>
  <c r="G93" i="3" s="1"/>
  <c r="G92" i="3"/>
  <c r="BB92" i="3" l="1"/>
  <c r="BB109" i="3" s="1"/>
  <c r="G109" i="3"/>
  <c r="F12" i="2" s="1"/>
  <c r="F18" i="2" s="1"/>
  <c r="G28" i="2" l="1"/>
  <c r="I28" i="2" s="1"/>
  <c r="G20" i="1" s="1"/>
  <c r="G30" i="2"/>
  <c r="I30" i="2" s="1"/>
  <c r="G23" i="2"/>
  <c r="I23" i="2" s="1"/>
  <c r="G25" i="2"/>
  <c r="I25" i="2" s="1"/>
  <c r="G17" i="1" s="1"/>
  <c r="C16" i="1"/>
  <c r="C19" i="1" s="1"/>
  <c r="C22" i="1" s="1"/>
  <c r="G24" i="2"/>
  <c r="I24" i="2" s="1"/>
  <c r="G16" i="1" s="1"/>
  <c r="G27" i="2"/>
  <c r="I27" i="2" s="1"/>
  <c r="G19" i="1" s="1"/>
  <c r="G29" i="2"/>
  <c r="I29" i="2" s="1"/>
  <c r="G21" i="1" s="1"/>
  <c r="G26" i="2"/>
  <c r="I26" i="2" s="1"/>
  <c r="G18" i="1" s="1"/>
  <c r="G15" i="1" l="1"/>
  <c r="H31" i="2"/>
  <c r="G23" i="1" s="1"/>
  <c r="G22" i="1" l="1"/>
  <c r="C23" i="1"/>
  <c r="F30" i="1" s="1"/>
  <c r="F31" i="1" s="1"/>
  <c r="F34" i="1" s="1"/>
</calcChain>
</file>

<file path=xl/sharedStrings.xml><?xml version="1.0" encoding="utf-8"?>
<sst xmlns="http://schemas.openxmlformats.org/spreadsheetml/2006/main" count="522" uniqueCount="337">
  <si>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</si>
  <si>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</si>
  <si>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</si>
  <si>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</si>
  <si>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</si>
  <si>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</si>
  <si>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</si>
  <si>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</si>
  <si>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</si>
  <si>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</si>
  <si>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</si>
  <si>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</si>
  <si>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</si>
  <si>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</si>
  <si>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</si>
  <si>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</si>
  <si>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</si>
  <si>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</si>
  <si>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</si>
  <si>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</si>
  <si>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</si>
  <si>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</si>
  <si>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</si>
  <si>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</si>
  <si>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</si>
  <si>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</si>
  <si>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</si>
  <si>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</si>
  <si>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</si>
  <si>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</si>
  <si>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</si>
  <si>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</si>
  <si>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</si>
  <si>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</si>
  <si>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</si>
  <si>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</si>
  <si>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</si>
  <si>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</si>
  <si>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</si>
  <si>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</si>
  <si>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</si>
  <si>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</si>
  <si>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</si>
  <si>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</si>
  <si>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</si>
  <si>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</si>
  <si>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</si>
  <si>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</si>
  <si>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</si>
  <si>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</si>
  <si>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</si>
  <si>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</si>
  <si>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</si>
  <si>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</si>
  <si>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</si>
  <si>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</si>
  <si>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</si>
  <si>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</si>
  <si>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</si>
  <si>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</si>
  <si>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</si>
  <si>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</si>
  <si>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</si>
  <si>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</si>
  <si>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</si>
  <si>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</si>
  <si>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</si>
  <si>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</si>
  <si>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</si>
  <si>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</si>
  <si>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</si>
  <si>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</si>
  <si>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</si>
  <si>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</si>
  <si>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</si>
  <si>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</si>
  <si>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</si>
  <si>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61</t>
  </si>
  <si>
    <t>Upravy povrchů vnitřní</t>
  </si>
  <si>
    <t>612409991R00</t>
  </si>
  <si>
    <t xml:space="preserve">Začištění omítek kolem oken,dveří apod. </t>
  </si>
  <si>
    <t>m</t>
  </si>
  <si>
    <t>m.č.02:3,20+0,7</t>
  </si>
  <si>
    <t>m.č.03:5,74+0,7</t>
  </si>
  <si>
    <t>612421331R00</t>
  </si>
  <si>
    <t xml:space="preserve">Oprava vápen.omítek stěn do 30 % pl. - štukových </t>
  </si>
  <si>
    <t>m2</t>
  </si>
  <si>
    <t>10</t>
  </si>
  <si>
    <t>612451121R00</t>
  </si>
  <si>
    <t xml:space="preserve">Omítka vnitřní zdiva, cementová (MC), hladká </t>
  </si>
  <si>
    <t>m.č.02 (4/n):6,5</t>
  </si>
  <si>
    <t>m.č.03 (1/n):11,5</t>
  </si>
  <si>
    <t>m.č.04 (7/n):2,2</t>
  </si>
  <si>
    <t>614471913R00</t>
  </si>
  <si>
    <t xml:space="preserve">Oprava bet.potěr.BASF PCI Pericem EBF Spec.tl.40mm </t>
  </si>
  <si>
    <t>pod vanou:1</t>
  </si>
  <si>
    <t>620471831U00</t>
  </si>
  <si>
    <t xml:space="preserve">Nátěr základní penetrační Cemix </t>
  </si>
  <si>
    <t>612 21-620NC</t>
  </si>
  <si>
    <t>Zapravení rýh ve stěnách po ZTI omítka vnitří zdi</t>
  </si>
  <si>
    <t>m.č.02:1,0</t>
  </si>
  <si>
    <t>m.č.03:3,0</t>
  </si>
  <si>
    <t>96</t>
  </si>
  <si>
    <t>Bourání konstrukcí</t>
  </si>
  <si>
    <t>962031135R00</t>
  </si>
  <si>
    <t xml:space="preserve">Bourání příček z tvárnic tl. 5 cm </t>
  </si>
  <si>
    <t>od vany:1,65*0,55</t>
  </si>
  <si>
    <t>968061125R00</t>
  </si>
  <si>
    <t xml:space="preserve">Vyvěšení a zavěšení dřevěných dveřních křídel </t>
  </si>
  <si>
    <t>kus</t>
  </si>
  <si>
    <t>968062244R00</t>
  </si>
  <si>
    <t xml:space="preserve">Vybourání dřevěných dvířek jednoduch. pl. 1 m2 </t>
  </si>
  <si>
    <t>978013191R00</t>
  </si>
  <si>
    <t xml:space="preserve">Otlučení omítek vnitřních stěn v rozsahu do 100 % </t>
  </si>
  <si>
    <t>96 00-0001</t>
  </si>
  <si>
    <t>Demontáž kuchyň. linky, skříněk, včetně kuchyň. dřezu</t>
  </si>
  <si>
    <t>soubor</t>
  </si>
  <si>
    <t>(9/b):1</t>
  </si>
  <si>
    <t>998011002R00</t>
  </si>
  <si>
    <t xml:space="preserve">Přesun hmot pro budovy zděné výšky do 12 m </t>
  </si>
  <si>
    <t>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</si>
  <si>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</si>
  <si>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</si>
  <si>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</si>
  <si>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</si>
  <si>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766</t>
  </si>
  <si>
    <t>Konstrukce truhlářské</t>
  </si>
  <si>
    <t>763761201R00</t>
  </si>
  <si>
    <t xml:space="preserve">Montáž otvorových výplní - dvířek </t>
  </si>
  <si>
    <t>766 01-0001</t>
  </si>
  <si>
    <t>kpl</t>
  </si>
  <si>
    <t>Součástí dodávky a montáže:</t>
  </si>
  <si>
    <t xml:space="preserve">Dřez - např. TEKA DEVA ECO nerez                           </t>
  </si>
  <si>
    <t>283490001</t>
  </si>
  <si>
    <t>Dvířka revizní plná atypická rozměr 330x850 mm</t>
  </si>
  <si>
    <t>998766102R00</t>
  </si>
  <si>
    <t xml:space="preserve">Přesun hmot pro truhlářské konstr., výšky do 12 m </t>
  </si>
  <si>
    <t>771</t>
  </si>
  <si>
    <t>Podlahy z dlaždic a obklady</t>
  </si>
  <si>
    <t>711113125U00</t>
  </si>
  <si>
    <t xml:space="preserve">Izolace vlhko S COMBIFLEX-C2 </t>
  </si>
  <si>
    <t>m.č.02 (6/n):1,20*0,85</t>
  </si>
  <si>
    <t>m.č.03 (2/n):2,72-0,72</t>
  </si>
  <si>
    <t>771573131U00</t>
  </si>
  <si>
    <t xml:space="preserve">Mtž keram režná skluz lepidlo -50 </t>
  </si>
  <si>
    <t>771573810U00</t>
  </si>
  <si>
    <t xml:space="preserve">Dmtž podlaha keramika lepidlo </t>
  </si>
  <si>
    <t>m.č.02 (6/b):0,85*1,20</t>
  </si>
  <si>
    <t>m.č.03 (3/b):1,65*0,95</t>
  </si>
  <si>
    <t>771589792R00</t>
  </si>
  <si>
    <t xml:space="preserve">Příplatek za podlahy v omezeném prostoru </t>
  </si>
  <si>
    <t>771589793R00</t>
  </si>
  <si>
    <t xml:space="preserve">Příplatek za spárovací hmotu - plošně </t>
  </si>
  <si>
    <t>m.č.01 (11/n):2,92</t>
  </si>
  <si>
    <t>m.č.04 (13/n):25,08</t>
  </si>
  <si>
    <t>771591111U00</t>
  </si>
  <si>
    <t xml:space="preserve">Penetrace podkladu podlahy </t>
  </si>
  <si>
    <t>771591121U00</t>
  </si>
  <si>
    <t xml:space="preserve">Roznášecí rohož na podklad dlažby </t>
  </si>
  <si>
    <t>771990111U00</t>
  </si>
  <si>
    <t xml:space="preserve">Vyrovnání samoniv stěrkou tl4 15MPa </t>
  </si>
  <si>
    <t>771990191U00</t>
  </si>
  <si>
    <t xml:space="preserve">Přípl vyrov stěrka dlažba 1mm 15Mpa </t>
  </si>
  <si>
    <t>775592004R00</t>
  </si>
  <si>
    <t xml:space="preserve">Broušení podlahy </t>
  </si>
  <si>
    <t>771 00-0001.000</t>
  </si>
  <si>
    <t xml:space="preserve">Plastová lišta k ukončování obkladů a dlažeb </t>
  </si>
  <si>
    <t>m.č.02:3,20+2*2+2*0,85</t>
  </si>
  <si>
    <t>m.č.03:5,75+2*2</t>
  </si>
  <si>
    <t>m.č.04:2*0,75</t>
  </si>
  <si>
    <t>00001</t>
  </si>
  <si>
    <t>998771102R00</t>
  </si>
  <si>
    <t xml:space="preserve">Přesun hmot pro podlahy z dlaždic, výšky do 12 m </t>
  </si>
  <si>
    <t>998771192R00</t>
  </si>
  <si>
    <t xml:space="preserve">Příplatek zvětš. přesun, podl. z dlaždic do 100 m </t>
  </si>
  <si>
    <t>776</t>
  </si>
  <si>
    <t>Podlahy povlakové</t>
  </si>
  <si>
    <t>776401800R00</t>
  </si>
  <si>
    <t xml:space="preserve">Demontáž soklíků nebo lišt, pryžových nebo z PVC </t>
  </si>
  <si>
    <t>24,5</t>
  </si>
  <si>
    <t>776421100RU1</t>
  </si>
  <si>
    <t>Lepení podlahových soklíků z PVC a vinylu včetně dodávky soklíku PVC</t>
  </si>
  <si>
    <t>776511810RT2</t>
  </si>
  <si>
    <t>Odstranění PVC a koberců lepených bez podložky z ploch 10 - 20 m2</t>
  </si>
  <si>
    <t>29,6</t>
  </si>
  <si>
    <t>776521100RT1</t>
  </si>
  <si>
    <t>Lepení povlak.podlah z pásů PVC pouze položení - PVC ve specifikaci</t>
  </si>
  <si>
    <t>m.č.01:4,50</t>
  </si>
  <si>
    <t>m.č.04:25,08</t>
  </si>
  <si>
    <t>776981112RT1</t>
  </si>
  <si>
    <t>Lišta hliníková přechodová, stejná výška krytin profil 30/A, samolepicí, šířky 30 mm</t>
  </si>
  <si>
    <t>0,6</t>
  </si>
  <si>
    <t>776981113RT1</t>
  </si>
  <si>
    <t>Lišta hliníková přechodová, různá výška krytin profil 55/A, samolepicí, š. 35 mm, v. 8 mm</t>
  </si>
  <si>
    <t>77610</t>
  </si>
  <si>
    <t xml:space="preserve">Sešívání podkladu, původní potěry </t>
  </si>
  <si>
    <t>8</t>
  </si>
  <si>
    <t>77698</t>
  </si>
  <si>
    <t xml:space="preserve">Dodání a montáž hrany 25*20 mm, schodky </t>
  </si>
  <si>
    <t>3,0</t>
  </si>
  <si>
    <t>77699</t>
  </si>
  <si>
    <t xml:space="preserve">Olepení schodků, vč.materiálu </t>
  </si>
  <si>
    <t>28410163</t>
  </si>
  <si>
    <t>998776102R00</t>
  </si>
  <si>
    <t xml:space="preserve">Přesun hmot pro podlahy povlakové, výšky do 12 m </t>
  </si>
  <si>
    <t>781</t>
  </si>
  <si>
    <t>Obklady keramické</t>
  </si>
  <si>
    <t>781473112U00</t>
  </si>
  <si>
    <t>781473810U00</t>
  </si>
  <si>
    <t xml:space="preserve">Dmtž obklad keram lepidlo </t>
  </si>
  <si>
    <t>m.č.02 (5/b):4,9</t>
  </si>
  <si>
    <t>m.č.03 (1/b):11,8</t>
  </si>
  <si>
    <t>m.č.04 (8/b):2,2</t>
  </si>
  <si>
    <t>00002</t>
  </si>
  <si>
    <t>998781102R00</t>
  </si>
  <si>
    <t xml:space="preserve">Přesun hmot pro obklady keramické, výšky do 12 m </t>
  </si>
  <si>
    <t>998781192R00</t>
  </si>
  <si>
    <t xml:space="preserve">Příplatek zvětš. přesun, obkl. keramické do 100 m </t>
  </si>
  <si>
    <t>783</t>
  </si>
  <si>
    <t>Nátěry</t>
  </si>
  <si>
    <t>783 12-0001</t>
  </si>
  <si>
    <t>Zárubně 800mm:(0,2*(2+2+0,8))*2</t>
  </si>
  <si>
    <t>Zárubně 600mm:(0,2*(2+2+0,6))*2</t>
  </si>
  <si>
    <t>784</t>
  </si>
  <si>
    <t>Malby</t>
  </si>
  <si>
    <t>784402801R00</t>
  </si>
  <si>
    <t xml:space="preserve">Odstranění malby oškrábáním v místnosti H do 3,8 m </t>
  </si>
  <si>
    <t>784453621U00</t>
  </si>
  <si>
    <t xml:space="preserve">Malba 2xdisp. om. bílá m- do 3,8m </t>
  </si>
  <si>
    <t>m.č.01 (10/n):6,27</t>
  </si>
  <si>
    <t>m.č.02 (5/n):3,23</t>
  </si>
  <si>
    <t>m.č.03 (3/n):6,64</t>
  </si>
  <si>
    <t>m.č.04 (12/n):70,20</t>
  </si>
  <si>
    <t>D96</t>
  </si>
  <si>
    <t>Přesuny suti a vybouraných hmot</t>
  </si>
  <si>
    <t>199000000R00</t>
  </si>
  <si>
    <t xml:space="preserve">Poplatek za skladku suti </t>
  </si>
  <si>
    <t>1,2727+0,0704+0,5437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</si>
  <si>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</si>
  <si>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</si>
  <si>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</si>
  <si>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</si>
  <si>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(1,2727+0,0704+0,5437)*2</t>
  </si>
  <si>
    <t>979093111R00</t>
  </si>
  <si>
    <t xml:space="preserve">Uložení suti na skládku bez zhutnění </t>
  </si>
  <si>
    <t>997211611U00</t>
  </si>
  <si>
    <t xml:space="preserve">Nakládání suti doprav prostř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</si>
  <si>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</si>
  <si>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</si>
  <si>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</si>
  <si>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</si>
  <si>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</si>
  <si>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</si>
  <si>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</si>
  <si>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</si>
  <si>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Stavebně technické řešení</t>
  </si>
  <si>
    <t>Ing.Vlastimil Karlík</t>
  </si>
  <si>
    <t>08/2017</t>
  </si>
  <si>
    <t>Ing. Vlastimil Karlík</t>
  </si>
  <si>
    <t>Město Uherský Brod, Masarykovo nám. 100, Uherský Brod, 688 01</t>
  </si>
  <si>
    <t>m.č.03 (2/n):2,72</t>
  </si>
  <si>
    <t>3,74 * 1,1</t>
  </si>
  <si>
    <t>PVC pro podlahy</t>
  </si>
  <si>
    <t>29,58 * 1,1</t>
  </si>
  <si>
    <t>20,20 * 1,1</t>
  </si>
  <si>
    <t>Mtž keram obklad, hladká, lepidlo -12ks/m2, vč. spárování</t>
  </si>
  <si>
    <t>784191101R00</t>
  </si>
  <si>
    <t>Penetrace podkladu</t>
  </si>
  <si>
    <t>766661512R00</t>
  </si>
  <si>
    <t xml:space="preserve">Montáž dveří vnitřních, 1kř. do 80 cm, pravé </t>
  </si>
  <si>
    <t>61160101</t>
  </si>
  <si>
    <t>766660722</t>
  </si>
  <si>
    <t>Montáž dveřního kování a WC zámku</t>
  </si>
  <si>
    <t>54915351</t>
  </si>
  <si>
    <t>Kování WC stříbrné, WC zámek jednostranný - ovál</t>
  </si>
  <si>
    <t>54926001</t>
  </si>
  <si>
    <t>Zámek zadlabací WC</t>
  </si>
  <si>
    <t>Ve všech listech tohoto souboru můžete měnit pouze buňky s modrým pozadím. Jedná se o tyto údaje : 
- údaje o firmě (Krycí list)
- vedlejší rozpočtové náklady (Rekapitulace)
- jednotkové ceny položek zadané na maximálně dvě desetinná místa (položky)</t>
  </si>
  <si>
    <t>766 01-0002</t>
  </si>
  <si>
    <t>61168502.A</t>
  </si>
  <si>
    <t>766661412R00</t>
  </si>
  <si>
    <t>Montáž dveří protipožár.1kř.do 90 cm, dveře pravé s kukátkem</t>
  </si>
  <si>
    <r>
      <t xml:space="preserve">Keramická dlažba protiskluzová </t>
    </r>
    <r>
      <rPr>
        <sz val="6"/>
        <rFont val="Arial"/>
        <family val="2"/>
        <charset val="238"/>
      </rPr>
      <t>(zadaná cena 400Kč/m2 bez DPH)</t>
    </r>
  </si>
  <si>
    <r>
      <t xml:space="preserve">Obklad keramický </t>
    </r>
    <r>
      <rPr>
        <sz val="6"/>
        <rFont val="Arial"/>
        <family val="2"/>
        <charset val="238"/>
      </rPr>
      <t>(zadaná cena 350Kč/m2 bez DPH)</t>
    </r>
  </si>
  <si>
    <t>5</t>
  </si>
  <si>
    <t>61160103</t>
  </si>
  <si>
    <t>3</t>
  </si>
  <si>
    <t>Dveře dřevěné vnitřní hladké EI30  80/197 cm EI30DP3, do stávající zárubně, bezp. třída vložky BT3</t>
  </si>
  <si>
    <t>34</t>
  </si>
  <si>
    <t>Stěny a příčky</t>
  </si>
  <si>
    <t>311271800R00</t>
  </si>
  <si>
    <t>Zdivo z tvárnic pórobet.PORFIX hladk.tl.100 500/250/100mm</t>
  </si>
  <si>
    <t>m.č. 02: 1,3</t>
  </si>
  <si>
    <t>Dveře vnitřní hladké 2/3 prosklené 1kř. 80x197 bílé vč. zámku dozického, klika-klika, štítky</t>
  </si>
  <si>
    <t>Nátěry zárubní dveří - zákl+2x vrchní (RAL 1015)
včetně obroušení</t>
  </si>
  <si>
    <t>781419701R00</t>
  </si>
  <si>
    <t xml:space="preserve">Příplatek za práci v omezeném prostoru </t>
  </si>
  <si>
    <t>6,5 + 2,2</t>
  </si>
  <si>
    <t>781419711R00</t>
  </si>
  <si>
    <t xml:space="preserve">Příplatek k obkladu stěn za plochu do 10 m2 jedntl </t>
  </si>
  <si>
    <t>781495115U00</t>
  </si>
  <si>
    <t xml:space="preserve">Spárování obkladu silikonem </t>
  </si>
  <si>
    <t>rohy + zař. předměty</t>
  </si>
  <si>
    <t>771578011R00</t>
  </si>
  <si>
    <t xml:space="preserve">Spára podlaha - stěna, silikonem </t>
  </si>
  <si>
    <t>94</t>
  </si>
  <si>
    <t>Lešení a stavební výtahy</t>
  </si>
  <si>
    <t>941955001R00</t>
  </si>
  <si>
    <t>Lešení lehké pomocné, výška podlahy do 1,2 m</t>
  </si>
  <si>
    <t>podhled</t>
  </si>
  <si>
    <t>96 Lešení a stavební výtahy</t>
  </si>
  <si>
    <t>m.č.03 (2/n):2,85+sprcha:3,24</t>
  </si>
  <si>
    <t>711791182R00</t>
  </si>
  <si>
    <t>Hydroizolační páska</t>
  </si>
  <si>
    <t>776992111RT1</t>
  </si>
  <si>
    <t>Svařování povlak. podlah z pásů nebo čtverců včetně svařovací šňůry</t>
  </si>
  <si>
    <t>771591114U00</t>
  </si>
  <si>
    <t>Penetrace samoniv stěrky</t>
  </si>
  <si>
    <t>Zárubně 800mm:(0,2*(2+2+0,9))*2</t>
  </si>
  <si>
    <t>m.č.01 (10/n):11,27</t>
  </si>
  <si>
    <t>61187154R</t>
  </si>
  <si>
    <t>Dodávka a montáž prah dubový délka 80 cm šířka 8 cm tl. 2 cm vč. laku</t>
  </si>
  <si>
    <t>Renovace garsoniér v budově DPS č.p. 2292, Za Humny v Uh. Brodě</t>
  </si>
  <si>
    <t>SO 01 - Budova DPS č. p. 2292, Uherský Brod</t>
  </si>
  <si>
    <t>dveře s kukátkem, dýha</t>
  </si>
  <si>
    <t>včetně dveřní vložky, štítového kování, klika broušený hliník</t>
  </si>
  <si>
    <t>Byt č. 409 (TYP-1A)</t>
  </si>
  <si>
    <t>968072455R00</t>
  </si>
  <si>
    <t>Vybourání kovových dveřních zárubní pl. do 2 m2</t>
  </si>
  <si>
    <t>WC + koupelna</t>
  </si>
  <si>
    <t>642944121RT3</t>
  </si>
  <si>
    <t>Zárubně 700mm:(0,2*(2+2+0,7))*2</t>
  </si>
  <si>
    <t>Dveře vnitřní hladké plné 1kř. 70x197 bílé</t>
  </si>
  <si>
    <t>Osazení ocelových zárubní dodatečně do 2,5 m2, vč. zárubně 700x1970</t>
  </si>
  <si>
    <r>
      <rPr>
        <sz val="8"/>
        <color rgb="FF0070C0"/>
        <rFont val="Arial"/>
        <family val="2"/>
        <charset val="238"/>
      </rPr>
      <t>m.č. 01</t>
    </r>
    <r>
      <rPr>
        <sz val="8"/>
        <color indexed="17"/>
        <rFont val="Arial"/>
        <family val="2"/>
        <charset val="238"/>
      </rPr>
      <t>, rozměr 1800x2750, vč. polic</t>
    </r>
  </si>
  <si>
    <t>Výroba a montáž nábytku vestavěné skříně (T/3)</t>
  </si>
  <si>
    <t>Výroba a montáž nábytku kuchyně vč. úchytek vestavěný dřez nerez (T/4)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</si>
</sst>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0.0"/>
    <numFmt numFmtId="166" formatCode="#,##0.00000"/>
    <numFmt numFmtId="167" formatCode="#,##0.00\ &quot;Kč&quot;"/>
  </numFmts>
  <fonts count="3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sz val="10"/>
      <name val="Arial CE"/>
      <family val="2"/>
      <charset val="238"/>
    </font>
    <font>
      <sz val="6"/>
      <name val="Arial"/>
      <family val="2"/>
      <charset val="238"/>
    </font>
    <font>
      <b/>
      <sz val="10"/>
      <name val="Arial CE"/>
      <charset val="238"/>
    </font>
    <font>
      <sz val="8"/>
      <color indexed="12"/>
      <name val="Arial CE"/>
      <charset val="238"/>
    </font>
    <font>
      <sz val="8"/>
      <color theme="1"/>
      <name val="Arial"/>
      <family val="2"/>
      <charset val="238"/>
    </font>
    <font>
      <sz val="8"/>
      <color rgb="FFFF0000"/>
      <name val="Arial CE"/>
      <family val="2"/>
      <charset val="238"/>
    </font>
    <font>
      <sz val="8"/>
      <color rgb="FF0070C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3">
    <xf numFmtId="0" fontId="0" fillId="0" borderId="0"/>
    <xf numFmtId="0" fontId="30" fillId="0" borderId="0"/>
    <xf numFmtId="0" fontId="9" fillId="0" borderId="0"/>
  </cellStyleXfs>
  <cellXfs count="28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3" xfId="0" applyFont="1" applyBorder="1"/>
    <xf numFmtId="0" fontId="5" fillId="0" borderId="10" xfId="0" applyNumberFormat="1" applyFont="1" applyBorder="1"/>
    <xf numFmtId="0" fontId="5" fillId="0" borderId="1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4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4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4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2" fillId="0" borderId="16" xfId="0" applyFont="1" applyBorder="1" applyAlignment="1">
      <alignment horizontal="centerContinuous" vertical="center"/>
    </xf>
    <xf numFmtId="0" fontId="7" fillId="0" borderId="17" xfId="0" applyFont="1" applyBorder="1" applyAlignment="1">
      <alignment horizontal="centerContinuous" vertical="center"/>
    </xf>
    <xf numFmtId="0" fontId="3" fillId="0" borderId="17" xfId="0" applyFont="1" applyBorder="1" applyAlignment="1">
      <alignment horizontal="centerContinuous" vertical="center"/>
    </xf>
    <xf numFmtId="0" fontId="3" fillId="0" borderId="18" xfId="0" applyFont="1" applyBorder="1" applyAlignment="1">
      <alignment horizontal="centerContinuous" vertical="center"/>
    </xf>
    <xf numFmtId="0" fontId="4" fillId="2" borderId="19" xfId="0" applyFont="1" applyFill="1" applyBorder="1" applyAlignment="1">
      <alignment horizontal="left"/>
    </xf>
    <xf numFmtId="0" fontId="3" fillId="2" borderId="20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centerContinuous"/>
    </xf>
    <xf numFmtId="0" fontId="4" fillId="2" borderId="20" xfId="0" applyFont="1" applyFill="1" applyBorder="1" applyAlignment="1">
      <alignment horizontal="centerContinuous"/>
    </xf>
    <xf numFmtId="0" fontId="3" fillId="2" borderId="20" xfId="0" applyFont="1" applyFill="1" applyBorder="1" applyAlignment="1">
      <alignment horizontal="centerContinuous"/>
    </xf>
    <xf numFmtId="0" fontId="3" fillId="0" borderId="22" xfId="0" applyFont="1" applyBorder="1"/>
    <xf numFmtId="0" fontId="3" fillId="0" borderId="23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4" xfId="0" applyFont="1" applyBorder="1"/>
    <xf numFmtId="0" fontId="3" fillId="0" borderId="23" xfId="0" applyFont="1" applyBorder="1" applyAlignment="1">
      <alignment shrinkToFit="1"/>
    </xf>
    <xf numFmtId="0" fontId="3" fillId="0" borderId="25" xfId="0" applyFont="1" applyBorder="1"/>
    <xf numFmtId="0" fontId="3" fillId="0" borderId="26" xfId="0" applyFont="1" applyBorder="1"/>
    <xf numFmtId="0" fontId="3" fillId="0" borderId="0" xfId="0" applyFont="1" applyBorder="1"/>
    <xf numFmtId="3" fontId="3" fillId="0" borderId="27" xfId="0" applyNumberFormat="1" applyFont="1" applyBorder="1"/>
    <xf numFmtId="0" fontId="3" fillId="0" borderId="28" xfId="0" applyFont="1" applyBorder="1"/>
    <xf numFmtId="3" fontId="3" fillId="0" borderId="29" xfId="0" applyNumberFormat="1" applyFont="1" applyBorder="1"/>
    <xf numFmtId="0" fontId="3" fillId="0" borderId="30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1" xfId="0" applyFont="1" applyFill="1" applyBorder="1"/>
    <xf numFmtId="0" fontId="4" fillId="2" borderId="32" xfId="0" applyFont="1" applyFill="1" applyBorder="1"/>
    <xf numFmtId="0" fontId="3" fillId="0" borderId="12" xfId="0" applyFont="1" applyBorder="1"/>
    <xf numFmtId="0" fontId="3" fillId="0" borderId="0" xfId="0" applyFont="1"/>
    <xf numFmtId="0" fontId="3" fillId="0" borderId="33" xfId="0" applyFont="1" applyBorder="1"/>
    <xf numFmtId="0" fontId="3" fillId="0" borderId="34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5" xfId="0" applyFont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165" fontId="3" fillId="0" borderId="39" xfId="0" applyNumberFormat="1" applyFont="1" applyBorder="1" applyAlignment="1">
      <alignment horizontal="right"/>
    </xf>
    <xf numFmtId="0" fontId="3" fillId="0" borderId="39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29" xfId="0" applyFont="1" applyFill="1" applyBorder="1"/>
    <xf numFmtId="0" fontId="7" fillId="2" borderId="30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3" fillId="0" borderId="40" xfId="2" applyNumberFormat="1" applyFont="1" applyBorder="1"/>
    <xf numFmtId="49" fontId="3" fillId="0" borderId="40" xfId="2" applyNumberFormat="1" applyFont="1" applyBorder="1" applyAlignment="1">
      <alignment horizontal="right"/>
    </xf>
    <xf numFmtId="0" fontId="3" fillId="0" borderId="41" xfId="2" applyFont="1" applyBorder="1"/>
    <xf numFmtId="49" fontId="3" fillId="0" borderId="40" xfId="0" applyNumberFormat="1" applyFont="1" applyBorder="1" applyAlignment="1">
      <alignment horizontal="left"/>
    </xf>
    <xf numFmtId="0" fontId="3" fillId="0" borderId="42" xfId="0" applyNumberFormat="1" applyFont="1" applyBorder="1"/>
    <xf numFmtId="49" fontId="4" fillId="0" borderId="43" xfId="2" applyNumberFormat="1" applyFont="1" applyBorder="1"/>
    <xf numFmtId="49" fontId="3" fillId="0" borderId="43" xfId="2" applyNumberFormat="1" applyFont="1" applyBorder="1"/>
    <xf numFmtId="49" fontId="3" fillId="0" borderId="43" xfId="2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19" xfId="0" applyNumberFormat="1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5" fillId="0" borderId="0" xfId="0" applyFont="1" applyBorder="1"/>
    <xf numFmtId="3" fontId="3" fillId="0" borderId="34" xfId="0" applyNumberFormat="1" applyFont="1" applyBorder="1"/>
    <xf numFmtId="0" fontId="4" fillId="2" borderId="19" xfId="0" applyFont="1" applyFill="1" applyBorder="1"/>
    <xf numFmtId="0" fontId="4" fillId="2" borderId="20" xfId="0" applyFont="1" applyFill="1" applyBorder="1"/>
    <xf numFmtId="3" fontId="4" fillId="2" borderId="21" xfId="0" applyNumberFormat="1" applyFont="1" applyFill="1" applyBorder="1"/>
    <xf numFmtId="3" fontId="4" fillId="2" borderId="44" xfId="0" applyNumberFormat="1" applyFont="1" applyFill="1" applyBorder="1"/>
    <xf numFmtId="3" fontId="4" fillId="2" borderId="45" xfId="0" applyNumberFormat="1" applyFont="1" applyFill="1" applyBorder="1"/>
    <xf numFmtId="3" fontId="4" fillId="2" borderId="46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2" xfId="0" applyFont="1" applyFill="1" applyBorder="1"/>
    <xf numFmtId="0" fontId="4" fillId="2" borderId="47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2" xfId="0" applyNumberFormat="1" applyFont="1" applyFill="1" applyBorder="1" applyAlignment="1">
      <alignment horizontal="right"/>
    </xf>
    <xf numFmtId="0" fontId="3" fillId="0" borderId="15" xfId="0" applyFont="1" applyBorder="1"/>
    <xf numFmtId="3" fontId="3" fillId="0" borderId="35" xfId="0" applyNumberFormat="1" applyFont="1" applyBorder="1" applyAlignment="1">
      <alignment horizontal="right"/>
    </xf>
    <xf numFmtId="4" fontId="3" fillId="0" borderId="23" xfId="0" applyNumberFormat="1" applyFont="1" applyBorder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29" xfId="0" applyFont="1" applyFill="1" applyBorder="1"/>
    <xf numFmtId="0" fontId="3" fillId="2" borderId="29" xfId="0" applyFont="1" applyFill="1" applyBorder="1"/>
    <xf numFmtId="4" fontId="3" fillId="2" borderId="48" xfId="0" applyNumberFormat="1" applyFont="1" applyFill="1" applyBorder="1"/>
    <xf numFmtId="4" fontId="3" fillId="2" borderId="28" xfId="0" applyNumberFormat="1" applyFont="1" applyFill="1" applyBorder="1"/>
    <xf numFmtId="4" fontId="3" fillId="2" borderId="29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9" fillId="0" borderId="0" xfId="2"/>
    <xf numFmtId="0" fontId="3" fillId="0" borderId="0" xfId="2" applyFont="1"/>
    <xf numFmtId="0" fontId="13" fillId="0" borderId="0" xfId="2" applyFont="1" applyAlignment="1">
      <alignment horizontal="centerContinuous"/>
    </xf>
    <xf numFmtId="0" fontId="14" fillId="0" borderId="0" xfId="2" applyFont="1" applyAlignment="1">
      <alignment horizontal="centerContinuous"/>
    </xf>
    <xf numFmtId="0" fontId="14" fillId="0" borderId="0" xfId="2" applyFont="1" applyAlignment="1">
      <alignment horizontal="right"/>
    </xf>
    <xf numFmtId="0" fontId="3" fillId="0" borderId="40" xfId="2" applyFont="1" applyBorder="1"/>
    <xf numFmtId="0" fontId="5" fillId="0" borderId="41" xfId="2" applyFont="1" applyBorder="1" applyAlignment="1">
      <alignment horizontal="right"/>
    </xf>
    <xf numFmtId="49" fontId="3" fillId="0" borderId="40" xfId="2" applyNumberFormat="1" applyFont="1" applyBorder="1" applyAlignment="1">
      <alignment horizontal="left"/>
    </xf>
    <xf numFmtId="0" fontId="3" fillId="0" borderId="42" xfId="2" applyFont="1" applyBorder="1"/>
    <xf numFmtId="0" fontId="3" fillId="0" borderId="43" xfId="2" applyFont="1" applyBorder="1"/>
    <xf numFmtId="0" fontId="5" fillId="0" borderId="0" xfId="2" applyFont="1"/>
    <xf numFmtId="0" fontId="3" fillId="0" borderId="0" xfId="2" applyFont="1" applyAlignment="1">
      <alignment horizontal="right"/>
    </xf>
    <xf numFmtId="0" fontId="3" fillId="0" borderId="0" xfId="2" applyFont="1" applyAlignment="1"/>
    <xf numFmtId="49" fontId="5" fillId="2" borderId="10" xfId="2" applyNumberFormat="1" applyFont="1" applyFill="1" applyBorder="1"/>
    <xf numFmtId="0" fontId="5" fillId="2" borderId="8" xfId="2" applyFont="1" applyFill="1" applyBorder="1" applyAlignment="1">
      <alignment horizontal="center"/>
    </xf>
    <xf numFmtId="0" fontId="5" fillId="2" borderId="8" xfId="2" applyNumberFormat="1" applyFont="1" applyFill="1" applyBorder="1" applyAlignment="1">
      <alignment horizontal="center"/>
    </xf>
    <xf numFmtId="0" fontId="5" fillId="2" borderId="10" xfId="2" applyFont="1" applyFill="1" applyBorder="1" applyAlignment="1">
      <alignment horizontal="center"/>
    </xf>
    <xf numFmtId="0" fontId="4" fillId="0" borderId="49" xfId="2" applyFont="1" applyBorder="1" applyAlignment="1">
      <alignment horizontal="center"/>
    </xf>
    <xf numFmtId="49" fontId="4" fillId="0" borderId="49" xfId="2" applyNumberFormat="1" applyFont="1" applyBorder="1" applyAlignment="1">
      <alignment horizontal="left"/>
    </xf>
    <xf numFmtId="0" fontId="4" fillId="0" borderId="50" xfId="2" applyFont="1" applyBorder="1"/>
    <xf numFmtId="0" fontId="3" fillId="0" borderId="9" xfId="2" applyFont="1" applyBorder="1" applyAlignment="1">
      <alignment horizontal="center"/>
    </xf>
    <xf numFmtId="0" fontId="3" fillId="0" borderId="9" xfId="2" applyNumberFormat="1" applyFont="1" applyBorder="1" applyAlignment="1">
      <alignment horizontal="right"/>
    </xf>
    <xf numFmtId="0" fontId="3" fillId="0" borderId="8" xfId="2" applyNumberFormat="1" applyFont="1" applyBorder="1"/>
    <xf numFmtId="0" fontId="9" fillId="0" borderId="0" xfId="2" applyNumberFormat="1"/>
    <xf numFmtId="0" fontId="15" fillId="0" borderId="0" xfId="2" applyFont="1"/>
    <xf numFmtId="0" fontId="16" fillId="0" borderId="51" xfId="2" applyFont="1" applyBorder="1" applyAlignment="1">
      <alignment horizontal="center" vertical="top"/>
    </xf>
    <xf numFmtId="49" fontId="16" fillId="0" borderId="51" xfId="2" applyNumberFormat="1" applyFont="1" applyBorder="1" applyAlignment="1">
      <alignment horizontal="left" vertical="top"/>
    </xf>
    <xf numFmtId="0" fontId="16" fillId="0" borderId="51" xfId="2" applyFont="1" applyBorder="1" applyAlignment="1">
      <alignment vertical="top" wrapText="1"/>
    </xf>
    <xf numFmtId="49" fontId="16" fillId="0" borderId="51" xfId="2" applyNumberFormat="1" applyFont="1" applyBorder="1" applyAlignment="1">
      <alignment horizontal="center" shrinkToFit="1"/>
    </xf>
    <xf numFmtId="4" fontId="16" fillId="0" borderId="51" xfId="2" applyNumberFormat="1" applyFont="1" applyBorder="1" applyAlignment="1">
      <alignment horizontal="right"/>
    </xf>
    <xf numFmtId="4" fontId="16" fillId="0" borderId="51" xfId="2" applyNumberFormat="1" applyFont="1" applyBorder="1"/>
    <xf numFmtId="0" fontId="17" fillId="0" borderId="0" xfId="2" applyFont="1"/>
    <xf numFmtId="0" fontId="5" fillId="0" borderId="49" xfId="2" applyFont="1" applyBorder="1" applyAlignment="1">
      <alignment horizontal="center"/>
    </xf>
    <xf numFmtId="49" fontId="5" fillId="0" borderId="49" xfId="2" applyNumberFormat="1" applyFont="1" applyBorder="1" applyAlignment="1">
      <alignment horizontal="left"/>
    </xf>
    <xf numFmtId="0" fontId="20" fillId="0" borderId="0" xfId="2" applyFont="1" applyAlignment="1">
      <alignment wrapText="1"/>
    </xf>
    <xf numFmtId="49" fontId="5" fillId="0" borderId="49" xfId="2" applyNumberFormat="1" applyFont="1" applyBorder="1" applyAlignment="1">
      <alignment horizontal="right"/>
    </xf>
    <xf numFmtId="4" fontId="21" fillId="3" borderId="52" xfId="2" applyNumberFormat="1" applyFont="1" applyFill="1" applyBorder="1" applyAlignment="1">
      <alignment horizontal="right" wrapText="1"/>
    </xf>
    <xf numFmtId="0" fontId="21" fillId="3" borderId="33" xfId="2" applyFont="1" applyFill="1" applyBorder="1" applyAlignment="1">
      <alignment horizontal="left" wrapText="1"/>
    </xf>
    <xf numFmtId="0" fontId="21" fillId="0" borderId="12" xfId="0" applyFont="1" applyBorder="1" applyAlignment="1">
      <alignment horizontal="right"/>
    </xf>
    <xf numFmtId="0" fontId="3" fillId="2" borderId="10" xfId="2" applyFont="1" applyFill="1" applyBorder="1" applyAlignment="1">
      <alignment horizontal="center"/>
    </xf>
    <xf numFmtId="49" fontId="23" fillId="2" borderId="10" xfId="2" applyNumberFormat="1" applyFont="1" applyFill="1" applyBorder="1" applyAlignment="1">
      <alignment horizontal="left"/>
    </xf>
    <xf numFmtId="0" fontId="23" fillId="2" borderId="50" xfId="2" applyFont="1" applyFill="1" applyBorder="1"/>
    <xf numFmtId="0" fontId="3" fillId="2" borderId="9" xfId="2" applyFont="1" applyFill="1" applyBorder="1" applyAlignment="1">
      <alignment horizontal="center"/>
    </xf>
    <xf numFmtId="4" fontId="3" fillId="2" borderId="9" xfId="2" applyNumberFormat="1" applyFont="1" applyFill="1" applyBorder="1" applyAlignment="1">
      <alignment horizontal="right"/>
    </xf>
    <xf numFmtId="4" fontId="3" fillId="2" borderId="8" xfId="2" applyNumberFormat="1" applyFont="1" applyFill="1" applyBorder="1" applyAlignment="1">
      <alignment horizontal="right"/>
    </xf>
    <xf numFmtId="4" fontId="4" fillId="2" borderId="10" xfId="2" applyNumberFormat="1" applyFont="1" applyFill="1" applyBorder="1"/>
    <xf numFmtId="3" fontId="9" fillId="0" borderId="0" xfId="2" applyNumberFormat="1"/>
    <xf numFmtId="0" fontId="9" fillId="0" borderId="0" xfId="2" applyBorder="1"/>
    <xf numFmtId="0" fontId="24" fillId="0" borderId="0" xfId="2" applyFont="1" applyAlignment="1"/>
    <xf numFmtId="0" fontId="9" fillId="0" borderId="0" xfId="2" applyAlignment="1">
      <alignment horizontal="right"/>
    </xf>
    <xf numFmtId="0" fontId="25" fillId="0" borderId="0" xfId="2" applyFont="1" applyBorder="1"/>
    <xf numFmtId="3" fontId="25" fillId="0" borderId="0" xfId="2" applyNumberFormat="1" applyFont="1" applyBorder="1" applyAlignment="1">
      <alignment horizontal="right"/>
    </xf>
    <xf numFmtId="4" fontId="25" fillId="0" borderId="0" xfId="2" applyNumberFormat="1" applyFont="1" applyBorder="1"/>
    <xf numFmtId="0" fontId="24" fillId="0" borderId="0" xfId="2" applyFont="1" applyBorder="1" applyAlignment="1"/>
    <xf numFmtId="0" fontId="9" fillId="0" borderId="0" xfId="2" applyBorder="1" applyAlignment="1">
      <alignment horizontal="right"/>
    </xf>
    <xf numFmtId="49" fontId="5" fillId="0" borderId="26" xfId="0" applyNumberFormat="1" applyFont="1" applyBorder="1"/>
    <xf numFmtId="3" fontId="3" fillId="0" borderId="12" xfId="0" applyNumberFormat="1" applyFont="1" applyBorder="1"/>
    <xf numFmtId="3" fontId="3" fillId="0" borderId="49" xfId="0" applyNumberFormat="1" applyFont="1" applyBorder="1"/>
    <xf numFmtId="3" fontId="3" fillId="0" borderId="53" xfId="0" applyNumberFormat="1" applyFont="1" applyBorder="1"/>
    <xf numFmtId="49" fontId="3" fillId="0" borderId="12" xfId="0" applyNumberFormat="1" applyFont="1" applyBorder="1" applyAlignment="1">
      <alignment horizontal="right"/>
    </xf>
    <xf numFmtId="49" fontId="26" fillId="2" borderId="26" xfId="0" applyNumberFormat="1" applyFont="1" applyFill="1" applyBorder="1"/>
    <xf numFmtId="49" fontId="28" fillId="0" borderId="40" xfId="2" applyNumberFormat="1" applyFont="1" applyBorder="1"/>
    <xf numFmtId="4" fontId="16" fillId="4" borderId="51" xfId="2" applyNumberFormat="1" applyFont="1" applyFill="1" applyBorder="1" applyAlignment="1" applyProtection="1">
      <alignment horizontal="right"/>
      <protection locked="0"/>
    </xf>
    <xf numFmtId="49" fontId="29" fillId="0" borderId="54" xfId="0" applyNumberFormat="1" applyFont="1" applyBorder="1" applyAlignment="1">
      <alignment vertical="top"/>
    </xf>
    <xf numFmtId="49" fontId="29" fillId="0" borderId="54" xfId="0" applyNumberFormat="1" applyFont="1" applyBorder="1" applyAlignment="1">
      <alignment horizontal="left" vertical="top" wrapText="1"/>
    </xf>
    <xf numFmtId="0" fontId="29" fillId="0" borderId="54" xfId="0" applyFont="1" applyBorder="1" applyAlignment="1">
      <alignment horizontal="center" vertical="top" shrinkToFit="1"/>
    </xf>
    <xf numFmtId="4" fontId="29" fillId="4" borderId="54" xfId="0" applyNumberFormat="1" applyFont="1" applyFill="1" applyBorder="1" applyAlignment="1" applyProtection="1">
      <alignment vertical="top" shrinkToFit="1"/>
      <protection locked="0"/>
    </xf>
    <xf numFmtId="4" fontId="29" fillId="0" borderId="55" xfId="0" applyNumberFormat="1" applyFont="1" applyBorder="1" applyAlignment="1">
      <alignment vertical="top" shrinkToFit="1"/>
    </xf>
    <xf numFmtId="3" fontId="3" fillId="4" borderId="24" xfId="0" applyNumberFormat="1" applyFont="1" applyFill="1" applyBorder="1" applyAlignment="1" applyProtection="1">
      <alignment horizontal="right"/>
      <protection locked="0"/>
    </xf>
    <xf numFmtId="165" fontId="3" fillId="4" borderId="10" xfId="0" applyNumberFormat="1" applyFont="1" applyFill="1" applyBorder="1" applyAlignment="1" applyProtection="1">
      <alignment horizontal="right"/>
      <protection locked="0"/>
    </xf>
    <xf numFmtId="0" fontId="5" fillId="0" borderId="5" xfId="2" applyFont="1" applyBorder="1" applyAlignment="1">
      <alignment horizontal="center"/>
    </xf>
    <xf numFmtId="49" fontId="34" fillId="0" borderId="51" xfId="2" applyNumberFormat="1" applyFont="1" applyBorder="1" applyAlignment="1">
      <alignment horizontal="left" vertical="top"/>
    </xf>
    <xf numFmtId="0" fontId="34" fillId="0" borderId="51" xfId="2" applyFont="1" applyBorder="1" applyAlignment="1">
      <alignment vertical="top" wrapText="1"/>
    </xf>
    <xf numFmtId="0" fontId="16" fillId="0" borderId="49" xfId="2" applyFont="1" applyBorder="1" applyAlignment="1">
      <alignment horizontal="center" vertical="top"/>
    </xf>
    <xf numFmtId="0" fontId="16" fillId="0" borderId="5" xfId="2" applyFont="1" applyBorder="1" applyAlignment="1">
      <alignment horizontal="center" vertical="top"/>
    </xf>
    <xf numFmtId="0" fontId="29" fillId="0" borderId="38" xfId="0" applyFont="1" applyBorder="1" applyAlignment="1">
      <alignment horizontal="center" vertical="top" shrinkToFit="1"/>
    </xf>
    <xf numFmtId="4" fontId="29" fillId="0" borderId="39" xfId="0" applyNumberFormat="1" applyFont="1" applyBorder="1" applyAlignment="1">
      <alignment vertical="top" shrinkToFit="1"/>
    </xf>
    <xf numFmtId="4" fontId="29" fillId="4" borderId="10" xfId="0" applyNumberFormat="1" applyFont="1" applyFill="1" applyBorder="1" applyAlignment="1" applyProtection="1">
      <alignment vertical="top" shrinkToFit="1"/>
      <protection locked="0"/>
    </xf>
    <xf numFmtId="49" fontId="29" fillId="0" borderId="56" xfId="0" applyNumberFormat="1" applyFont="1" applyBorder="1" applyAlignment="1">
      <alignment vertical="top"/>
    </xf>
    <xf numFmtId="49" fontId="29" fillId="0" borderId="56" xfId="0" applyNumberFormat="1" applyFont="1" applyBorder="1" applyAlignment="1">
      <alignment horizontal="left" vertical="top" wrapText="1"/>
    </xf>
    <xf numFmtId="0" fontId="29" fillId="0" borderId="56" xfId="0" applyFont="1" applyBorder="1" applyAlignment="1">
      <alignment horizontal="center" vertical="top" shrinkToFit="1"/>
    </xf>
    <xf numFmtId="4" fontId="29" fillId="0" borderId="56" xfId="0" applyNumberFormat="1" applyFont="1" applyBorder="1" applyAlignment="1">
      <alignment vertical="top" shrinkToFit="1"/>
    </xf>
    <xf numFmtId="4" fontId="29" fillId="0" borderId="57" xfId="0" applyNumberFormat="1" applyFont="1" applyBorder="1" applyAlignment="1">
      <alignment vertical="top" shrinkToFit="1"/>
    </xf>
    <xf numFmtId="0" fontId="4" fillId="0" borderId="36" xfId="2" applyFont="1" applyBorder="1"/>
    <xf numFmtId="0" fontId="3" fillId="0" borderId="23" xfId="2" applyFont="1" applyBorder="1" applyAlignment="1">
      <alignment horizontal="center"/>
    </xf>
    <xf numFmtId="0" fontId="3" fillId="0" borderId="23" xfId="2" applyNumberFormat="1" applyFont="1" applyBorder="1" applyAlignment="1">
      <alignment horizontal="right"/>
    </xf>
    <xf numFmtId="0" fontId="3" fillId="0" borderId="35" xfId="2" applyNumberFormat="1" applyFont="1" applyBorder="1"/>
    <xf numFmtId="166" fontId="33" fillId="0" borderId="9" xfId="0" quotePrefix="1" applyNumberFormat="1" applyFont="1" applyBorder="1" applyAlignment="1">
      <alignment horizontal="left" vertical="top" wrapText="1"/>
    </xf>
    <xf numFmtId="166" fontId="33" fillId="0" borderId="9" xfId="0" applyNumberFormat="1" applyFont="1" applyBorder="1" applyAlignment="1">
      <alignment horizontal="center" vertical="top" wrapText="1" shrinkToFit="1"/>
    </xf>
    <xf numFmtId="4" fontId="29" fillId="0" borderId="9" xfId="0" applyNumberFormat="1" applyFont="1" applyBorder="1" applyAlignment="1">
      <alignment vertical="top" shrinkToFit="1"/>
    </xf>
    <xf numFmtId="4" fontId="29" fillId="0" borderId="8" xfId="0" applyNumberFormat="1" applyFont="1" applyBorder="1" applyAlignment="1">
      <alignment vertical="top" shrinkToFit="1"/>
    </xf>
    <xf numFmtId="0" fontId="29" fillId="0" borderId="5" xfId="0" applyFont="1" applyBorder="1" applyAlignment="1">
      <alignment vertical="top"/>
    </xf>
    <xf numFmtId="49" fontId="29" fillId="0" borderId="5" xfId="0" applyNumberFormat="1" applyFont="1" applyBorder="1" applyAlignment="1">
      <alignment vertical="top"/>
    </xf>
    <xf numFmtId="0" fontId="32" fillId="5" borderId="58" xfId="0" applyFont="1" applyFill="1" applyBorder="1" applyAlignment="1">
      <alignment vertical="top"/>
    </xf>
    <xf numFmtId="49" fontId="32" fillId="5" borderId="38" xfId="0" applyNumberFormat="1" applyFont="1" applyFill="1" applyBorder="1" applyAlignment="1">
      <alignment vertical="top"/>
    </xf>
    <xf numFmtId="49" fontId="32" fillId="5" borderId="38" xfId="0" applyNumberFormat="1" applyFont="1" applyFill="1" applyBorder="1" applyAlignment="1">
      <alignment horizontal="left" vertical="top" wrapText="1"/>
    </xf>
    <xf numFmtId="0" fontId="32" fillId="5" borderId="38" xfId="0" applyFont="1" applyFill="1" applyBorder="1" applyAlignment="1">
      <alignment horizontal="center" vertical="top" shrinkToFit="1"/>
    </xf>
    <xf numFmtId="166" fontId="32" fillId="5" borderId="38" xfId="0" applyNumberFormat="1" applyFont="1" applyFill="1" applyBorder="1" applyAlignment="1">
      <alignment vertical="top" shrinkToFit="1"/>
    </xf>
    <xf numFmtId="4" fontId="32" fillId="5" borderId="38" xfId="0" applyNumberFormat="1" applyFont="1" applyFill="1" applyBorder="1" applyAlignment="1">
      <alignment vertical="top" shrinkToFit="1"/>
    </xf>
    <xf numFmtId="4" fontId="32" fillId="5" borderId="39" xfId="0" applyNumberFormat="1" applyFont="1" applyFill="1" applyBorder="1" applyAlignment="1">
      <alignment vertical="top" shrinkToFit="1"/>
    </xf>
    <xf numFmtId="4" fontId="33" fillId="0" borderId="9" xfId="0" applyNumberFormat="1" applyFont="1" applyBorder="1" applyAlignment="1">
      <alignment vertical="top" wrapText="1" shrinkToFit="1"/>
    </xf>
    <xf numFmtId="49" fontId="5" fillId="0" borderId="0" xfId="0" applyNumberFormat="1" applyFont="1" applyBorder="1"/>
    <xf numFmtId="4" fontId="29" fillId="0" borderId="54" xfId="0" applyNumberFormat="1" applyFont="1" applyBorder="1" applyAlignment="1">
      <alignment vertical="top" shrinkToFit="1"/>
    </xf>
    <xf numFmtId="4" fontId="16" fillId="4" borderId="51" xfId="2" applyNumberFormat="1" applyFont="1" applyFill="1" applyBorder="1" applyAlignment="1" applyProtection="1">
      <alignment horizontal="right" vertical="top"/>
      <protection locked="0"/>
    </xf>
    <xf numFmtId="0" fontId="16" fillId="5" borderId="51" xfId="2" applyFont="1" applyFill="1" applyBorder="1" applyAlignment="1">
      <alignment vertical="top" wrapText="1"/>
    </xf>
    <xf numFmtId="0" fontId="5" fillId="0" borderId="10" xfId="0" applyFont="1" applyBorder="1" applyAlignment="1">
      <alignment horizontal="left"/>
    </xf>
    <xf numFmtId="0" fontId="5" fillId="0" borderId="50" xfId="0" applyFont="1" applyBorder="1" applyAlignment="1">
      <alignment horizontal="left"/>
    </xf>
    <xf numFmtId="0" fontId="27" fillId="0" borderId="10" xfId="0" applyFont="1" applyBorder="1" applyAlignment="1">
      <alignment horizontal="left"/>
    </xf>
    <xf numFmtId="0" fontId="5" fillId="4" borderId="50" xfId="0" applyFont="1" applyFill="1" applyBorder="1" applyAlignment="1" applyProtection="1">
      <alignment horizontal="left"/>
      <protection locked="0"/>
    </xf>
    <xf numFmtId="0" fontId="5" fillId="4" borderId="9" xfId="0" applyFont="1" applyFill="1" applyBorder="1" applyAlignment="1" applyProtection="1">
      <alignment horizontal="left"/>
      <protection locked="0"/>
    </xf>
    <xf numFmtId="0" fontId="5" fillId="4" borderId="8" xfId="0" applyFont="1" applyFill="1" applyBorder="1" applyAlignment="1" applyProtection="1">
      <alignment horizontal="left"/>
      <protection locked="0"/>
    </xf>
    <xf numFmtId="0" fontId="3" fillId="0" borderId="28" xfId="0" applyFont="1" applyBorder="1" applyAlignment="1">
      <alignment horizontal="center" shrinkToFit="1"/>
    </xf>
    <xf numFmtId="0" fontId="3" fillId="0" borderId="30" xfId="0" applyFont="1" applyBorder="1" applyAlignment="1">
      <alignment horizontal="center" shrinkToFit="1"/>
    </xf>
    <xf numFmtId="167" fontId="3" fillId="0" borderId="50" xfId="0" applyNumberFormat="1" applyFont="1" applyBorder="1" applyAlignment="1">
      <alignment horizontal="right" indent="2"/>
    </xf>
    <xf numFmtId="167" fontId="3" fillId="0" borderId="14" xfId="0" applyNumberFormat="1" applyFont="1" applyBorder="1" applyAlignment="1">
      <alignment horizontal="right" indent="2"/>
    </xf>
    <xf numFmtId="167" fontId="7" fillId="2" borderId="59" xfId="0" applyNumberFormat="1" applyFont="1" applyFill="1" applyBorder="1" applyAlignment="1">
      <alignment horizontal="right" indent="2"/>
    </xf>
    <xf numFmtId="167" fontId="7" fillId="2" borderId="48" xfId="0" applyNumberFormat="1" applyFont="1" applyFill="1" applyBorder="1" applyAlignment="1">
      <alignment horizontal="right" indent="2"/>
    </xf>
    <xf numFmtId="0" fontId="35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3" fillId="0" borderId="60" xfId="2" applyFont="1" applyBorder="1" applyAlignment="1">
      <alignment horizontal="center"/>
    </xf>
    <xf numFmtId="0" fontId="3" fillId="0" borderId="61" xfId="2" applyFont="1" applyBorder="1" applyAlignment="1">
      <alignment horizontal="center"/>
    </xf>
    <xf numFmtId="0" fontId="3" fillId="0" borderId="62" xfId="2" applyFont="1" applyBorder="1" applyAlignment="1">
      <alignment horizontal="center"/>
    </xf>
    <xf numFmtId="0" fontId="3" fillId="0" borderId="63" xfId="2" applyFont="1" applyBorder="1" applyAlignment="1">
      <alignment horizontal="center"/>
    </xf>
    <xf numFmtId="0" fontId="3" fillId="0" borderId="64" xfId="2" applyFont="1" applyBorder="1" applyAlignment="1">
      <alignment horizontal="left"/>
    </xf>
    <xf numFmtId="0" fontId="3" fillId="0" borderId="43" xfId="2" applyFont="1" applyBorder="1" applyAlignment="1">
      <alignment horizontal="left"/>
    </xf>
    <xf numFmtId="0" fontId="3" fillId="0" borderId="65" xfId="2" applyFont="1" applyBorder="1" applyAlignment="1">
      <alignment horizontal="left"/>
    </xf>
    <xf numFmtId="3" fontId="4" fillId="2" borderId="29" xfId="0" applyNumberFormat="1" applyFont="1" applyFill="1" applyBorder="1" applyAlignment="1">
      <alignment horizontal="right"/>
    </xf>
    <xf numFmtId="3" fontId="4" fillId="2" borderId="48" xfId="0" applyNumberFormat="1" applyFont="1" applyFill="1" applyBorder="1" applyAlignment="1">
      <alignment horizontal="right"/>
    </xf>
    <xf numFmtId="49" fontId="21" fillId="3" borderId="66" xfId="2" applyNumberFormat="1" applyFont="1" applyFill="1" applyBorder="1" applyAlignment="1">
      <alignment horizontal="left" wrapText="1"/>
    </xf>
    <xf numFmtId="49" fontId="22" fillId="0" borderId="67" xfId="0" applyNumberFormat="1" applyFont="1" applyBorder="1" applyAlignment="1">
      <alignment horizontal="left" wrapText="1"/>
    </xf>
    <xf numFmtId="0" fontId="12" fillId="0" borderId="0" xfId="2" applyFont="1" applyAlignment="1">
      <alignment horizontal="center"/>
    </xf>
    <xf numFmtId="49" fontId="3" fillId="0" borderId="62" xfId="2" applyNumberFormat="1" applyFont="1" applyBorder="1" applyAlignment="1">
      <alignment horizontal="center"/>
    </xf>
    <xf numFmtId="0" fontId="3" fillId="0" borderId="64" xfId="2" applyFont="1" applyBorder="1" applyAlignment="1">
      <alignment horizontal="center" shrinkToFit="1"/>
    </xf>
    <xf numFmtId="0" fontId="3" fillId="0" borderId="43" xfId="2" applyFont="1" applyBorder="1" applyAlignment="1">
      <alignment horizontal="center" shrinkToFit="1"/>
    </xf>
    <xf numFmtId="0" fontId="3" fillId="0" borderId="65" xfId="2" applyFont="1" applyBorder="1" applyAlignment="1">
      <alignment horizontal="center" shrinkToFit="1"/>
    </xf>
    <xf numFmtId="0" fontId="18" fillId="3" borderId="33" xfId="2" applyNumberFormat="1" applyFont="1" applyFill="1" applyBorder="1" applyAlignment="1">
      <alignment horizontal="left" wrapText="1" indent="1"/>
    </xf>
    <xf numFmtId="0" fontId="19" fillId="0" borderId="0" xfId="0" applyNumberFormat="1" applyFont="1"/>
    <xf numFmtId="0" fontId="19" fillId="0" borderId="12" xfId="0" applyNumberFormat="1" applyFont="1" applyBorder="1"/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zoomScale="145" zoomScaleNormal="145" workbookViewId="0">
      <selection activeCell="F31" sqref="F31:G3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">
        <v>326</v>
      </c>
      <c r="D2" s="5" t="str">
        <f>Rekapitulace!G2</f>
        <v>Stavebně technické řešení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/>
      <c r="B5" s="18"/>
      <c r="C5" s="19" t="s">
        <v>323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/>
      <c r="O6" s="23"/>
    </row>
    <row r="7" spans="1:57" ht="12.95" customHeight="1" x14ac:dyDescent="0.2">
      <c r="A7" s="202" t="s">
        <v>322</v>
      </c>
      <c r="B7" s="24"/>
      <c r="C7" s="25"/>
      <c r="D7" s="26"/>
      <c r="E7" s="26"/>
      <c r="F7" s="27" t="s">
        <v>11</v>
      </c>
      <c r="G7" s="22"/>
    </row>
    <row r="8" spans="1:57" x14ac:dyDescent="0.2">
      <c r="A8" s="28" t="s">
        <v>12</v>
      </c>
      <c r="B8" s="13"/>
      <c r="C8" s="247" t="s">
        <v>258</v>
      </c>
      <c r="D8" s="247"/>
      <c r="E8" s="248"/>
      <c r="F8" s="29" t="s">
        <v>13</v>
      </c>
      <c r="G8" s="30"/>
      <c r="H8" s="31"/>
      <c r="I8" s="32"/>
    </row>
    <row r="9" spans="1:57" x14ac:dyDescent="0.2">
      <c r="A9" s="28" t="s">
        <v>14</v>
      </c>
      <c r="B9" s="13"/>
      <c r="C9" s="247"/>
      <c r="D9" s="247"/>
      <c r="E9" s="248"/>
      <c r="F9" s="13"/>
      <c r="G9" s="33"/>
      <c r="H9" s="34"/>
    </row>
    <row r="10" spans="1:57" x14ac:dyDescent="0.2">
      <c r="A10" s="28" t="s">
        <v>15</v>
      </c>
      <c r="B10" s="13"/>
      <c r="C10" s="249" t="s">
        <v>259</v>
      </c>
      <c r="D10" s="249"/>
      <c r="E10" s="249"/>
      <c r="F10" s="35"/>
      <c r="G10" s="36"/>
      <c r="H10" s="37"/>
    </row>
    <row r="11" spans="1:57" ht="13.5" customHeight="1" x14ac:dyDescent="0.2">
      <c r="A11" s="28" t="s">
        <v>16</v>
      </c>
      <c r="B11" s="13"/>
      <c r="C11" s="250"/>
      <c r="D11" s="251"/>
      <c r="E11" s="252"/>
      <c r="F11" s="38" t="s">
        <v>17</v>
      </c>
      <c r="G11" s="39"/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18</v>
      </c>
      <c r="B12" s="10"/>
      <c r="C12" s="250"/>
      <c r="D12" s="251"/>
      <c r="E12" s="252"/>
      <c r="F12" s="42" t="s">
        <v>19</v>
      </c>
      <c r="G12" s="43"/>
      <c r="H12" s="34"/>
    </row>
    <row r="13" spans="1:57" ht="28.5" customHeight="1" thickBot="1" x14ac:dyDescent="0.25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 x14ac:dyDescent="0.2">
      <c r="A15" s="53"/>
      <c r="B15" s="54" t="s">
        <v>23</v>
      </c>
      <c r="C15" s="55">
        <f>HSV</f>
        <v>0</v>
      </c>
      <c r="D15" s="56" t="str">
        <f>Rekapitulace!A23</f>
        <v>Ztížené výrobní podmínky</v>
      </c>
      <c r="E15" s="57"/>
      <c r="F15" s="58"/>
      <c r="G15" s="55">
        <f>Rekapitulace!I23</f>
        <v>0</v>
      </c>
    </row>
    <row r="16" spans="1:57" ht="15.95" customHeight="1" x14ac:dyDescent="0.2">
      <c r="A16" s="53" t="s">
        <v>24</v>
      </c>
      <c r="B16" s="54" t="s">
        <v>25</v>
      </c>
      <c r="C16" s="55">
        <f>PSV</f>
        <v>0</v>
      </c>
      <c r="D16" s="9" t="str">
        <f>Rekapitulace!A24</f>
        <v>Oborová přirážka</v>
      </c>
      <c r="E16" s="59"/>
      <c r="F16" s="60"/>
      <c r="G16" s="55">
        <f>Rekapitulace!I24</f>
        <v>0</v>
      </c>
    </row>
    <row r="17" spans="1:7" ht="15.95" customHeight="1" x14ac:dyDescent="0.2">
      <c r="A17" s="53" t="s">
        <v>26</v>
      </c>
      <c r="B17" s="54" t="s">
        <v>27</v>
      </c>
      <c r="C17" s="55">
        <f>Mont</f>
        <v>0</v>
      </c>
      <c r="D17" s="9" t="str">
        <f>Rekapitulace!A25</f>
        <v>Přesun stavebních kapacit</v>
      </c>
      <c r="E17" s="59"/>
      <c r="F17" s="60"/>
      <c r="G17" s="55">
        <f>Rekapitulace!I25</f>
        <v>0</v>
      </c>
    </row>
    <row r="18" spans="1:7" ht="15.95" customHeight="1" x14ac:dyDescent="0.2">
      <c r="A18" s="61" t="s">
        <v>28</v>
      </c>
      <c r="B18" s="62" t="s">
        <v>29</v>
      </c>
      <c r="C18" s="55">
        <f>Dodavka</f>
        <v>0</v>
      </c>
      <c r="D18" s="9" t="str">
        <f>Rekapitulace!A26</f>
        <v>Mimostaveništní doprava</v>
      </c>
      <c r="E18" s="59"/>
      <c r="F18" s="60"/>
      <c r="G18" s="55">
        <f>Rekapitulace!I26</f>
        <v>0</v>
      </c>
    </row>
    <row r="19" spans="1:7" ht="15.95" customHeight="1" x14ac:dyDescent="0.2">
      <c r="A19" s="63" t="s">
        <v>30</v>
      </c>
      <c r="B19" s="54"/>
      <c r="C19" s="55">
        <f>SUM(C15:C18)</f>
        <v>0</v>
      </c>
      <c r="D19" s="9" t="str">
        <f>Rekapitulace!A27</f>
        <v>Zařízení staveniště</v>
      </c>
      <c r="E19" s="59"/>
      <c r="F19" s="60"/>
      <c r="G19" s="55">
        <f>Rekapitulace!I27</f>
        <v>0</v>
      </c>
    </row>
    <row r="20" spans="1:7" ht="15.95" customHeight="1" x14ac:dyDescent="0.2">
      <c r="A20" s="63"/>
      <c r="B20" s="54"/>
      <c r="C20" s="55"/>
      <c r="D20" s="9" t="str">
        <f>Rekapitulace!A28</f>
        <v>Provoz investora</v>
      </c>
      <c r="E20" s="59"/>
      <c r="F20" s="60"/>
      <c r="G20" s="55">
        <f>Rekapitulace!I28</f>
        <v>0</v>
      </c>
    </row>
    <row r="21" spans="1:7" ht="15.95" customHeight="1" x14ac:dyDescent="0.2">
      <c r="A21" s="63" t="s">
        <v>31</v>
      </c>
      <c r="B21" s="54"/>
      <c r="C21" s="55">
        <f>HZS</f>
        <v>0</v>
      </c>
      <c r="D21" s="9" t="str">
        <f>Rekapitulace!A29</f>
        <v>Kompletační činnost (IČD)</v>
      </c>
      <c r="E21" s="59"/>
      <c r="F21" s="60"/>
      <c r="G21" s="55">
        <f>Rekapitulace!I29</f>
        <v>0</v>
      </c>
    </row>
    <row r="22" spans="1:7" ht="15.95" customHeight="1" x14ac:dyDescent="0.2">
      <c r="A22" s="64" t="s">
        <v>32</v>
      </c>
      <c r="B22" s="65"/>
      <c r="C22" s="55">
        <f>C19+C21</f>
        <v>0</v>
      </c>
      <c r="D22" s="9" t="s">
        <v>33</v>
      </c>
      <c r="E22" s="59"/>
      <c r="F22" s="60"/>
      <c r="G22" s="55">
        <f>G23-SUM(G15:G21)</f>
        <v>0</v>
      </c>
    </row>
    <row r="23" spans="1:7" ht="15.95" customHeight="1" thickBot="1" x14ac:dyDescent="0.25">
      <c r="A23" s="253" t="s">
        <v>34</v>
      </c>
      <c r="B23" s="254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 x14ac:dyDescent="0.2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 x14ac:dyDescent="0.2">
      <c r="A25" s="64" t="s">
        <v>39</v>
      </c>
      <c r="B25" s="65"/>
      <c r="C25" s="75" t="s">
        <v>256</v>
      </c>
      <c r="D25" s="65" t="s">
        <v>39</v>
      </c>
      <c r="E25" s="76"/>
      <c r="F25" s="77" t="s">
        <v>39</v>
      </c>
      <c r="G25" s="78"/>
    </row>
    <row r="26" spans="1:7" ht="37.5" customHeight="1" x14ac:dyDescent="0.2">
      <c r="A26" s="64" t="s">
        <v>40</v>
      </c>
      <c r="B26" s="79"/>
      <c r="C26" s="201" t="s">
        <v>257</v>
      </c>
      <c r="D26" s="65" t="s">
        <v>40</v>
      </c>
      <c r="E26" s="76"/>
      <c r="F26" s="77" t="s">
        <v>40</v>
      </c>
      <c r="G26" s="78"/>
    </row>
    <row r="27" spans="1:7" x14ac:dyDescent="0.2">
      <c r="A27" s="64"/>
      <c r="B27" s="80"/>
      <c r="C27" s="75"/>
      <c r="D27" s="65"/>
      <c r="E27" s="76"/>
      <c r="F27" s="77"/>
      <c r="G27" s="78"/>
    </row>
    <row r="28" spans="1:7" x14ac:dyDescent="0.2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 x14ac:dyDescent="0.2">
      <c r="A29" s="64"/>
      <c r="B29" s="65"/>
      <c r="C29" s="82"/>
      <c r="D29" s="83"/>
      <c r="E29" s="82"/>
      <c r="F29" s="65"/>
      <c r="G29" s="78"/>
    </row>
    <row r="30" spans="1:7" x14ac:dyDescent="0.2">
      <c r="A30" s="84" t="s">
        <v>43</v>
      </c>
      <c r="B30" s="85"/>
      <c r="C30" s="86">
        <v>12</v>
      </c>
      <c r="D30" s="85" t="s">
        <v>44</v>
      </c>
      <c r="E30" s="87"/>
      <c r="F30" s="255">
        <f>C23-F32</f>
        <v>0</v>
      </c>
      <c r="G30" s="256"/>
    </row>
    <row r="31" spans="1:7" x14ac:dyDescent="0.2">
      <c r="A31" s="84" t="s">
        <v>45</v>
      </c>
      <c r="B31" s="85"/>
      <c r="C31" s="86">
        <v>12</v>
      </c>
      <c r="D31" s="85" t="s">
        <v>46</v>
      </c>
      <c r="E31" s="87"/>
      <c r="F31" s="255">
        <f>ROUND(PRODUCT(F30,C31/100),10)</f>
        <v>0</v>
      </c>
      <c r="G31" s="256"/>
    </row>
    <row r="32" spans="1:7" x14ac:dyDescent="0.2">
      <c r="A32" s="84" t="s">
        <v>43</v>
      </c>
      <c r="B32" s="85"/>
      <c r="C32" s="86">
        <v>0</v>
      </c>
      <c r="D32" s="85" t="s">
        <v>46</v>
      </c>
      <c r="E32" s="87"/>
      <c r="F32" s="255">
        <v>0</v>
      </c>
      <c r="G32" s="256"/>
    </row>
    <row r="33" spans="1:8" x14ac:dyDescent="0.2">
      <c r="A33" s="84" t="s">
        <v>45</v>
      </c>
      <c r="B33" s="88"/>
      <c r="C33" s="89">
        <f>SazbaDPH2</f>
        <v>0</v>
      </c>
      <c r="D33" s="85" t="s">
        <v>46</v>
      </c>
      <c r="E33" s="60"/>
      <c r="F33" s="255">
        <f>ROUND(PRODUCT(F32,C33/100),0)</f>
        <v>0</v>
      </c>
      <c r="G33" s="256"/>
    </row>
    <row r="34" spans="1:8" s="93" customFormat="1" ht="19.5" customHeight="1" thickBot="1" x14ac:dyDescent="0.3">
      <c r="A34" s="90" t="s">
        <v>47</v>
      </c>
      <c r="B34" s="91"/>
      <c r="C34" s="91"/>
      <c r="D34" s="91"/>
      <c r="E34" s="92"/>
      <c r="F34" s="257">
        <f>ROUND(SUM(F30:F33),10)</f>
        <v>0</v>
      </c>
      <c r="G34" s="258"/>
    </row>
    <row r="36" spans="1:8" x14ac:dyDescent="0.2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 x14ac:dyDescent="0.2">
      <c r="A37" s="94"/>
      <c r="B37" s="259" t="s">
        <v>277</v>
      </c>
      <c r="C37" s="259"/>
      <c r="D37" s="259"/>
      <c r="E37" s="259"/>
      <c r="F37" s="259"/>
      <c r="G37" s="259"/>
      <c r="H37" t="s">
        <v>6</v>
      </c>
    </row>
    <row r="38" spans="1:8" ht="12.75" customHeight="1" x14ac:dyDescent="0.2">
      <c r="A38" s="95"/>
      <c r="B38" s="259"/>
      <c r="C38" s="259"/>
      <c r="D38" s="259"/>
      <c r="E38" s="259"/>
      <c r="F38" s="259"/>
      <c r="G38" s="259"/>
      <c r="H38" t="s">
        <v>6</v>
      </c>
    </row>
    <row r="39" spans="1:8" x14ac:dyDescent="0.2">
      <c r="A39" s="95"/>
      <c r="B39" s="259"/>
      <c r="C39" s="259"/>
      <c r="D39" s="259"/>
      <c r="E39" s="259"/>
      <c r="F39" s="259"/>
      <c r="G39" s="259"/>
      <c r="H39" t="s">
        <v>6</v>
      </c>
    </row>
    <row r="40" spans="1:8" x14ac:dyDescent="0.2">
      <c r="A40" s="95"/>
      <c r="B40" s="259"/>
      <c r="C40" s="259"/>
      <c r="D40" s="259"/>
      <c r="E40" s="259"/>
      <c r="F40" s="259"/>
      <c r="G40" s="259"/>
      <c r="H40" t="s">
        <v>6</v>
      </c>
    </row>
    <row r="41" spans="1:8" x14ac:dyDescent="0.2">
      <c r="A41" s="95"/>
      <c r="B41" s="259"/>
      <c r="C41" s="259"/>
      <c r="D41" s="259"/>
      <c r="E41" s="259"/>
      <c r="F41" s="259"/>
      <c r="G41" s="259"/>
      <c r="H41" t="s">
        <v>6</v>
      </c>
    </row>
    <row r="42" spans="1:8" x14ac:dyDescent="0.2">
      <c r="A42" s="95"/>
      <c r="B42" s="259"/>
      <c r="C42" s="259"/>
      <c r="D42" s="259"/>
      <c r="E42" s="259"/>
      <c r="F42" s="259"/>
      <c r="G42" s="259"/>
      <c r="H42" t="s">
        <v>6</v>
      </c>
    </row>
    <row r="43" spans="1:8" x14ac:dyDescent="0.2">
      <c r="A43" s="95"/>
      <c r="B43" s="259"/>
      <c r="C43" s="259"/>
      <c r="D43" s="259"/>
      <c r="E43" s="259"/>
      <c r="F43" s="259"/>
      <c r="G43" s="259"/>
      <c r="H43" t="s">
        <v>6</v>
      </c>
    </row>
    <row r="44" spans="1:8" x14ac:dyDescent="0.2">
      <c r="A44" s="95"/>
      <c r="B44" s="259"/>
      <c r="C44" s="259"/>
      <c r="D44" s="259"/>
      <c r="E44" s="259"/>
      <c r="F44" s="259"/>
      <c r="G44" s="259"/>
      <c r="H44" t="s">
        <v>6</v>
      </c>
    </row>
    <row r="45" spans="1:8" ht="0.75" customHeight="1" x14ac:dyDescent="0.2">
      <c r="A45" s="95"/>
      <c r="B45" s="259"/>
      <c r="C45" s="259"/>
      <c r="D45" s="259"/>
      <c r="E45" s="259"/>
      <c r="F45" s="259"/>
      <c r="G45" s="259"/>
      <c r="H45" t="s">
        <v>6</v>
      </c>
    </row>
    <row r="46" spans="1:8" x14ac:dyDescent="0.2">
      <c r="B46" s="260"/>
      <c r="C46" s="260"/>
      <c r="D46" s="260"/>
      <c r="E46" s="260"/>
      <c r="F46" s="260"/>
      <c r="G46" s="260"/>
    </row>
    <row r="47" spans="1:8" x14ac:dyDescent="0.2">
      <c r="B47" s="260"/>
      <c r="C47" s="260"/>
      <c r="D47" s="260"/>
      <c r="E47" s="260"/>
      <c r="F47" s="260"/>
      <c r="G47" s="260"/>
    </row>
    <row r="48" spans="1:8" x14ac:dyDescent="0.2">
      <c r="B48" s="260"/>
      <c r="C48" s="260"/>
      <c r="D48" s="260"/>
      <c r="E48" s="260"/>
      <c r="F48" s="260"/>
      <c r="G48" s="260"/>
    </row>
    <row r="49" spans="2:7" x14ac:dyDescent="0.2">
      <c r="B49" s="260"/>
      <c r="C49" s="260"/>
      <c r="D49" s="260"/>
      <c r="E49" s="260"/>
      <c r="F49" s="260"/>
      <c r="G49" s="260"/>
    </row>
    <row r="50" spans="2:7" x14ac:dyDescent="0.2">
      <c r="B50" s="260"/>
      <c r="C50" s="260"/>
      <c r="D50" s="260"/>
      <c r="E50" s="260"/>
      <c r="F50" s="260"/>
      <c r="G50" s="260"/>
    </row>
    <row r="51" spans="2:7" x14ac:dyDescent="0.2">
      <c r="B51" s="260"/>
      <c r="C51" s="260"/>
      <c r="D51" s="260"/>
      <c r="E51" s="260"/>
      <c r="F51" s="260"/>
      <c r="G51" s="260"/>
    </row>
    <row r="52" spans="2:7" x14ac:dyDescent="0.2">
      <c r="B52" s="260"/>
      <c r="C52" s="260"/>
      <c r="D52" s="260"/>
      <c r="E52" s="260"/>
      <c r="F52" s="260"/>
      <c r="G52" s="260"/>
    </row>
    <row r="53" spans="2:7" x14ac:dyDescent="0.2">
      <c r="B53" s="260"/>
      <c r="C53" s="260"/>
      <c r="D53" s="260"/>
      <c r="E53" s="260"/>
      <c r="F53" s="260"/>
      <c r="G53" s="260"/>
    </row>
    <row r="54" spans="2:7" x14ac:dyDescent="0.2">
      <c r="B54" s="260"/>
      <c r="C54" s="260"/>
      <c r="D54" s="260"/>
      <c r="E54" s="260"/>
      <c r="F54" s="260"/>
      <c r="G54" s="260"/>
    </row>
    <row r="55" spans="2:7" x14ac:dyDescent="0.2">
      <c r="B55" s="260"/>
      <c r="C55" s="260"/>
      <c r="D55" s="260"/>
      <c r="E55" s="260"/>
      <c r="F55" s="260"/>
      <c r="G55" s="260"/>
    </row>
  </sheetData>
  <sheetProtection algorithmName="SHA-512" hashValue="sN6H3y+Oat2uBOVgOxKSGJEEM1SuOy2c0+tUwPU3KqQSUJXxNRssJCtkaQJqSMdKOeoLsWtG/3IwTmJiy18usw==" saltValue="V7D8xYsBdcjJV5SanykrSA==" spinCount="100000" sheet="1" objects="1" scenarios="1"/>
  <mergeCells count="22">
    <mergeCell ref="B55:G55"/>
    <mergeCell ref="B46:G46"/>
    <mergeCell ref="B47:G47"/>
    <mergeCell ref="B48:G48"/>
    <mergeCell ref="B49:G49"/>
    <mergeCell ref="B50:G50"/>
    <mergeCell ref="B51:G51"/>
    <mergeCell ref="F34:G34"/>
    <mergeCell ref="B37:G45"/>
    <mergeCell ref="B52:G52"/>
    <mergeCell ref="B53:G53"/>
    <mergeCell ref="B54:G54"/>
    <mergeCell ref="A23:B23"/>
    <mergeCell ref="F30:G30"/>
    <mergeCell ref="F31:G31"/>
    <mergeCell ref="F32:G32"/>
    <mergeCell ref="F33:G3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2"/>
  <sheetViews>
    <sheetView zoomScale="175" zoomScaleNormal="175" workbookViewId="0">
      <selection activeCell="F12" sqref="F1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61" t="s">
        <v>49</v>
      </c>
      <c r="B1" s="262"/>
      <c r="C1" s="203" t="s">
        <v>322</v>
      </c>
      <c r="D1" s="96"/>
      <c r="E1" s="97"/>
      <c r="F1" s="96"/>
      <c r="G1" s="98" t="s">
        <v>50</v>
      </c>
      <c r="H1" s="99" t="s">
        <v>326</v>
      </c>
      <c r="I1" s="100"/>
    </row>
    <row r="2" spans="1:9" ht="13.5" thickBot="1" x14ac:dyDescent="0.25">
      <c r="A2" s="263" t="s">
        <v>51</v>
      </c>
      <c r="B2" s="264"/>
      <c r="C2" s="101" t="str">
        <f>CONCATENATE(cisloobjektu," ",nazevobjektu)</f>
        <v xml:space="preserve"> SO 01 - Budova DPS č. p. 2292, Uherský Brod</v>
      </c>
      <c r="D2" s="102"/>
      <c r="E2" s="103"/>
      <c r="F2" s="102"/>
      <c r="G2" s="265" t="s">
        <v>255</v>
      </c>
      <c r="H2" s="266"/>
      <c r="I2" s="267"/>
    </row>
    <row r="3" spans="1:9" ht="13.5" thickTop="1" x14ac:dyDescent="0.2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 x14ac:dyDescent="0.25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 x14ac:dyDescent="0.25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 s="34" customFormat="1" x14ac:dyDescent="0.2">
      <c r="A7" s="197" t="s">
        <v>288</v>
      </c>
      <c r="B7" s="113" t="s">
        <v>289</v>
      </c>
      <c r="C7" s="65"/>
      <c r="D7" s="114"/>
      <c r="E7" s="198">
        <f>Položky!G10</f>
        <v>0</v>
      </c>
      <c r="F7" s="199">
        <v>0</v>
      </c>
      <c r="G7" s="199">
        <v>0</v>
      </c>
      <c r="H7" s="199">
        <v>0</v>
      </c>
      <c r="I7" s="200">
        <v>0</v>
      </c>
    </row>
    <row r="8" spans="1:9" s="34" customFormat="1" x14ac:dyDescent="0.2">
      <c r="A8" s="197" t="str">
        <f>Položky!B11</f>
        <v>61</v>
      </c>
      <c r="B8" s="113" t="str">
        <f>Položky!C11</f>
        <v>Upravy povrchů vnitřní</v>
      </c>
      <c r="C8" s="65"/>
      <c r="D8" s="114"/>
      <c r="E8" s="198">
        <f>Položky!BA27</f>
        <v>0</v>
      </c>
      <c r="F8" s="199">
        <f>Položky!BB27</f>
        <v>0</v>
      </c>
      <c r="G8" s="199">
        <f>Položky!BC27</f>
        <v>0</v>
      </c>
      <c r="H8" s="199">
        <f>Položky!BD27</f>
        <v>0</v>
      </c>
      <c r="I8" s="200">
        <f>Položky!BE27</f>
        <v>0</v>
      </c>
    </row>
    <row r="9" spans="1:9" s="34" customFormat="1" x14ac:dyDescent="0.2">
      <c r="A9" s="197" t="s">
        <v>305</v>
      </c>
      <c r="B9" s="243" t="str">
        <f>Položky!C28</f>
        <v>Lešení a stavební výtahy</v>
      </c>
      <c r="C9" s="65"/>
      <c r="D9" s="114"/>
      <c r="E9" s="198">
        <f>Položky!G31</f>
        <v>0</v>
      </c>
      <c r="F9" s="199">
        <v>0</v>
      </c>
      <c r="G9" s="199">
        <v>0</v>
      </c>
      <c r="H9" s="199">
        <v>0</v>
      </c>
      <c r="I9" s="200">
        <v>0</v>
      </c>
    </row>
    <row r="10" spans="1:9" s="34" customFormat="1" x14ac:dyDescent="0.2">
      <c r="A10" s="197" t="str">
        <f>Položky!B32</f>
        <v>96</v>
      </c>
      <c r="B10" s="113" t="str">
        <f>Položky!C32</f>
        <v>Bourání konstrukcí</v>
      </c>
      <c r="C10" s="65"/>
      <c r="D10" s="114"/>
      <c r="E10" s="198">
        <f>Položky!G47</f>
        <v>0</v>
      </c>
      <c r="F10" s="199">
        <f>Položky!BB47</f>
        <v>0</v>
      </c>
      <c r="G10" s="199">
        <f>Položky!BC47</f>
        <v>0</v>
      </c>
      <c r="H10" s="199">
        <f>Položky!BD47</f>
        <v>0</v>
      </c>
      <c r="I10" s="200">
        <f>Položky!BE47</f>
        <v>0</v>
      </c>
    </row>
    <row r="11" spans="1:9" s="34" customFormat="1" x14ac:dyDescent="0.2">
      <c r="A11" s="197" t="str">
        <f>Položky!B48</f>
        <v>766</v>
      </c>
      <c r="B11" s="113" t="str">
        <f>Položky!C48</f>
        <v>Konstrukce truhlářské</v>
      </c>
      <c r="C11" s="65"/>
      <c r="D11" s="114"/>
      <c r="E11" s="198">
        <f>Položky!BA76</f>
        <v>0</v>
      </c>
      <c r="F11" s="199">
        <f>Položky!G76</f>
        <v>0</v>
      </c>
      <c r="G11" s="199">
        <f>Položky!BC76</f>
        <v>0</v>
      </c>
      <c r="H11" s="199">
        <f>Položky!BD76</f>
        <v>0</v>
      </c>
      <c r="I11" s="200">
        <f>Položky!BE76</f>
        <v>0</v>
      </c>
    </row>
    <row r="12" spans="1:9" s="34" customFormat="1" x14ac:dyDescent="0.2">
      <c r="A12" s="197" t="str">
        <f>Položky!B77</f>
        <v>771</v>
      </c>
      <c r="B12" s="113" t="str">
        <f>Položky!C77</f>
        <v>Podlahy z dlaždic a obklady</v>
      </c>
      <c r="C12" s="65"/>
      <c r="D12" s="114"/>
      <c r="E12" s="198">
        <f>Položky!BA109</f>
        <v>0</v>
      </c>
      <c r="F12" s="199">
        <f>Položky!G109</f>
        <v>0</v>
      </c>
      <c r="G12" s="199">
        <f>Položky!BC109</f>
        <v>0</v>
      </c>
      <c r="H12" s="199">
        <f>Položky!BD109</f>
        <v>0</v>
      </c>
      <c r="I12" s="200">
        <f>Položky!BE109</f>
        <v>0</v>
      </c>
    </row>
    <row r="13" spans="1:9" s="34" customFormat="1" x14ac:dyDescent="0.2">
      <c r="A13" s="197" t="str">
        <f>Položky!B110</f>
        <v>776</v>
      </c>
      <c r="B13" s="113" t="str">
        <f>Položky!C110</f>
        <v>Podlahy povlakové</v>
      </c>
      <c r="C13" s="65"/>
      <c r="D13" s="114"/>
      <c r="E13" s="198">
        <f>Položky!BA132</f>
        <v>0</v>
      </c>
      <c r="F13" s="199">
        <f>Položky!G132</f>
        <v>0</v>
      </c>
      <c r="G13" s="199">
        <f>Položky!BC132</f>
        <v>0</v>
      </c>
      <c r="H13" s="199">
        <f>Položky!BD132</f>
        <v>0</v>
      </c>
      <c r="I13" s="200">
        <f>Položky!BE132</f>
        <v>0</v>
      </c>
    </row>
    <row r="14" spans="1:9" s="34" customFormat="1" x14ac:dyDescent="0.2">
      <c r="A14" s="197" t="str">
        <f>Položky!B133</f>
        <v>781</v>
      </c>
      <c r="B14" s="113" t="str">
        <f>Položky!C133</f>
        <v>Obklady keramické</v>
      </c>
      <c r="C14" s="65"/>
      <c r="D14" s="114"/>
      <c r="E14" s="198">
        <f>Položky!BA153</f>
        <v>0</v>
      </c>
      <c r="F14" s="199">
        <f>Položky!G153</f>
        <v>0</v>
      </c>
      <c r="G14" s="199">
        <f>Položky!BC153</f>
        <v>0</v>
      </c>
      <c r="H14" s="199">
        <f>Položky!BD153</f>
        <v>0</v>
      </c>
      <c r="I14" s="200">
        <f>Položky!BE153</f>
        <v>0</v>
      </c>
    </row>
    <row r="15" spans="1:9" s="34" customFormat="1" x14ac:dyDescent="0.2">
      <c r="A15" s="197" t="str">
        <f>Položky!B154</f>
        <v>783</v>
      </c>
      <c r="B15" s="113" t="str">
        <f>Položky!C154</f>
        <v>Nátěry</v>
      </c>
      <c r="C15" s="65"/>
      <c r="D15" s="114"/>
      <c r="E15" s="198">
        <f>Položky!BA158</f>
        <v>0</v>
      </c>
      <c r="F15" s="199">
        <f>Položky!BB158</f>
        <v>0</v>
      </c>
      <c r="G15" s="199">
        <f>Položky!BC158</f>
        <v>0</v>
      </c>
      <c r="H15" s="199">
        <f>Položky!BD158</f>
        <v>0</v>
      </c>
      <c r="I15" s="200">
        <f>Položky!BE158</f>
        <v>0</v>
      </c>
    </row>
    <row r="16" spans="1:9" s="34" customFormat="1" x14ac:dyDescent="0.2">
      <c r="A16" s="197" t="str">
        <f>Položky!B159</f>
        <v>784</v>
      </c>
      <c r="B16" s="113" t="str">
        <f>Položky!C159</f>
        <v>Malby</v>
      </c>
      <c r="C16" s="65"/>
      <c r="D16" s="114"/>
      <c r="E16" s="198">
        <f>Položky!BA167</f>
        <v>0</v>
      </c>
      <c r="F16" s="199">
        <f>Položky!G167</f>
        <v>0</v>
      </c>
      <c r="G16" s="199">
        <f>Položky!BC167</f>
        <v>0</v>
      </c>
      <c r="H16" s="199">
        <f>Položky!BD167</f>
        <v>0</v>
      </c>
      <c r="I16" s="200">
        <f>Položky!BE167</f>
        <v>0</v>
      </c>
    </row>
    <row r="17" spans="1:57" s="34" customFormat="1" ht="13.5" thickBot="1" x14ac:dyDescent="0.25">
      <c r="A17" s="197" t="str">
        <f>Položky!B168</f>
        <v>D96</v>
      </c>
      <c r="B17" s="113" t="str">
        <f>Položky!C168</f>
        <v>Přesuny suti a vybouraných hmot</v>
      </c>
      <c r="C17" s="65"/>
      <c r="D17" s="114"/>
      <c r="E17" s="198">
        <f>Položky!BA176</f>
        <v>0</v>
      </c>
      <c r="F17" s="199">
        <f>Položky!BB176</f>
        <v>0</v>
      </c>
      <c r="G17" s="199">
        <f>Položky!BC176</f>
        <v>0</v>
      </c>
      <c r="H17" s="199">
        <f>Položky!BD176</f>
        <v>0</v>
      </c>
      <c r="I17" s="200">
        <f>Položky!BE176</f>
        <v>0</v>
      </c>
    </row>
    <row r="18" spans="1:57" s="121" customFormat="1" ht="13.5" thickBot="1" x14ac:dyDescent="0.25">
      <c r="A18" s="115"/>
      <c r="B18" s="116" t="s">
        <v>58</v>
      </c>
      <c r="C18" s="116"/>
      <c r="D18" s="117"/>
      <c r="E18" s="118">
        <f>SUM(E7:E17)</f>
        <v>0</v>
      </c>
      <c r="F18" s="119">
        <f>SUM(F8:F17)</f>
        <v>0</v>
      </c>
      <c r="G18" s="119">
        <f>SUM(G8:G17)</f>
        <v>0</v>
      </c>
      <c r="H18" s="119">
        <f>SUM(H8:H17)</f>
        <v>0</v>
      </c>
      <c r="I18" s="120">
        <f>SUM(I8:I17)</f>
        <v>0</v>
      </c>
    </row>
    <row r="19" spans="1:57" x14ac:dyDescent="0.2">
      <c r="A19" s="65"/>
      <c r="B19" s="65"/>
      <c r="C19" s="65"/>
      <c r="D19" s="65"/>
      <c r="E19" s="65"/>
      <c r="F19" s="65"/>
      <c r="G19" s="65"/>
      <c r="H19" s="65"/>
      <c r="I19" s="65"/>
    </row>
    <row r="20" spans="1:57" ht="19.5" customHeight="1" x14ac:dyDescent="0.25">
      <c r="A20" s="105" t="s">
        <v>59</v>
      </c>
      <c r="B20" s="105"/>
      <c r="C20" s="105"/>
      <c r="D20" s="105"/>
      <c r="E20" s="105"/>
      <c r="F20" s="105"/>
      <c r="G20" s="122"/>
      <c r="H20" s="105"/>
      <c r="I20" s="105"/>
      <c r="BA20" s="40"/>
      <c r="BB20" s="40"/>
      <c r="BC20" s="40"/>
      <c r="BD20" s="40"/>
      <c r="BE20" s="40"/>
    </row>
    <row r="21" spans="1:57" ht="13.5" thickBot="1" x14ac:dyDescent="0.25">
      <c r="A21" s="76"/>
      <c r="B21" s="76"/>
      <c r="C21" s="76"/>
      <c r="D21" s="76"/>
      <c r="E21" s="76"/>
      <c r="F21" s="76"/>
      <c r="G21" s="76"/>
      <c r="H21" s="76"/>
      <c r="I21" s="76"/>
    </row>
    <row r="22" spans="1:57" x14ac:dyDescent="0.2">
      <c r="A22" s="70" t="s">
        <v>60</v>
      </c>
      <c r="B22" s="71"/>
      <c r="C22" s="71"/>
      <c r="D22" s="123"/>
      <c r="E22" s="124" t="s">
        <v>61</v>
      </c>
      <c r="F22" s="125" t="s">
        <v>62</v>
      </c>
      <c r="G22" s="126" t="s">
        <v>63</v>
      </c>
      <c r="H22" s="127"/>
      <c r="I22" s="128" t="s">
        <v>61</v>
      </c>
    </row>
    <row r="23" spans="1:57" x14ac:dyDescent="0.2">
      <c r="A23" s="63" t="s">
        <v>247</v>
      </c>
      <c r="B23" s="54"/>
      <c r="C23" s="54"/>
      <c r="D23" s="129"/>
      <c r="E23" s="210"/>
      <c r="F23" s="211"/>
      <c r="G23" s="130">
        <f t="shared" ref="G23:G30" si="0">CHOOSE(BA23+1,HSV+PSV,HSV+PSV+Mont,HSV+PSV+Dodavka+Mont,HSV,PSV,Mont,Dodavka,Mont+Dodavka,0)</f>
        <v>0</v>
      </c>
      <c r="H23" s="131"/>
      <c r="I23" s="132">
        <f t="shared" ref="I23:I30" si="1">E23+F23*G23/100</f>
        <v>0</v>
      </c>
      <c r="BA23">
        <v>0</v>
      </c>
    </row>
    <row r="24" spans="1:57" x14ac:dyDescent="0.2">
      <c r="A24" s="63" t="s">
        <v>248</v>
      </c>
      <c r="B24" s="54"/>
      <c r="C24" s="54"/>
      <c r="D24" s="129"/>
      <c r="E24" s="210"/>
      <c r="F24" s="211"/>
      <c r="G24" s="130">
        <f t="shared" si="0"/>
        <v>0</v>
      </c>
      <c r="H24" s="131"/>
      <c r="I24" s="132">
        <f t="shared" si="1"/>
        <v>0</v>
      </c>
      <c r="BA24">
        <v>0</v>
      </c>
    </row>
    <row r="25" spans="1:57" x14ac:dyDescent="0.2">
      <c r="A25" s="63" t="s">
        <v>249</v>
      </c>
      <c r="B25" s="54"/>
      <c r="C25" s="54"/>
      <c r="D25" s="129"/>
      <c r="E25" s="210"/>
      <c r="F25" s="211"/>
      <c r="G25" s="130">
        <f t="shared" si="0"/>
        <v>0</v>
      </c>
      <c r="H25" s="131"/>
      <c r="I25" s="132">
        <f t="shared" si="1"/>
        <v>0</v>
      </c>
      <c r="BA25">
        <v>0</v>
      </c>
    </row>
    <row r="26" spans="1:57" x14ac:dyDescent="0.2">
      <c r="A26" s="63" t="s">
        <v>250</v>
      </c>
      <c r="B26" s="54"/>
      <c r="C26" s="54"/>
      <c r="D26" s="129"/>
      <c r="E26" s="210"/>
      <c r="F26" s="211"/>
      <c r="G26" s="130">
        <f t="shared" si="0"/>
        <v>0</v>
      </c>
      <c r="H26" s="131"/>
      <c r="I26" s="132">
        <f t="shared" si="1"/>
        <v>0</v>
      </c>
      <c r="BA26">
        <v>0</v>
      </c>
    </row>
    <row r="27" spans="1:57" x14ac:dyDescent="0.2">
      <c r="A27" s="63" t="s">
        <v>251</v>
      </c>
      <c r="B27" s="54"/>
      <c r="C27" s="54"/>
      <c r="D27" s="129"/>
      <c r="E27" s="210"/>
      <c r="F27" s="211"/>
      <c r="G27" s="130">
        <f t="shared" si="0"/>
        <v>0</v>
      </c>
      <c r="H27" s="131"/>
      <c r="I27" s="132">
        <f t="shared" si="1"/>
        <v>0</v>
      </c>
      <c r="BA27">
        <v>1</v>
      </c>
    </row>
    <row r="28" spans="1:57" x14ac:dyDescent="0.2">
      <c r="A28" s="63" t="s">
        <v>252</v>
      </c>
      <c r="B28" s="54"/>
      <c r="C28" s="54"/>
      <c r="D28" s="129"/>
      <c r="E28" s="210"/>
      <c r="F28" s="211"/>
      <c r="G28" s="130">
        <f t="shared" si="0"/>
        <v>0</v>
      </c>
      <c r="H28" s="131"/>
      <c r="I28" s="132">
        <f t="shared" si="1"/>
        <v>0</v>
      </c>
      <c r="BA28">
        <v>1</v>
      </c>
    </row>
    <row r="29" spans="1:57" x14ac:dyDescent="0.2">
      <c r="A29" s="63" t="s">
        <v>253</v>
      </c>
      <c r="B29" s="54"/>
      <c r="C29" s="54"/>
      <c r="D29" s="129"/>
      <c r="E29" s="210"/>
      <c r="F29" s="211"/>
      <c r="G29" s="130">
        <f t="shared" si="0"/>
        <v>0</v>
      </c>
      <c r="H29" s="131"/>
      <c r="I29" s="132">
        <f t="shared" si="1"/>
        <v>0</v>
      </c>
      <c r="BA29">
        <v>2</v>
      </c>
    </row>
    <row r="30" spans="1:57" x14ac:dyDescent="0.2">
      <c r="A30" s="63" t="s">
        <v>254</v>
      </c>
      <c r="B30" s="54"/>
      <c r="C30" s="54"/>
      <c r="D30" s="129"/>
      <c r="E30" s="210"/>
      <c r="F30" s="211"/>
      <c r="G30" s="130">
        <f t="shared" si="0"/>
        <v>0</v>
      </c>
      <c r="H30" s="131"/>
      <c r="I30" s="132">
        <f t="shared" si="1"/>
        <v>0</v>
      </c>
      <c r="BA30">
        <v>2</v>
      </c>
    </row>
    <row r="31" spans="1:57" ht="13.5" thickBot="1" x14ac:dyDescent="0.25">
      <c r="A31" s="133"/>
      <c r="B31" s="134" t="s">
        <v>64</v>
      </c>
      <c r="C31" s="135"/>
      <c r="D31" s="136"/>
      <c r="E31" s="137"/>
      <c r="F31" s="138"/>
      <c r="G31" s="138"/>
      <c r="H31" s="268">
        <f>SUM(I23:I30)</f>
        <v>0</v>
      </c>
      <c r="I31" s="269"/>
    </row>
    <row r="33" spans="2:9" x14ac:dyDescent="0.2">
      <c r="B33" s="121"/>
      <c r="F33" s="139"/>
      <c r="G33" s="140"/>
      <c r="H33" s="140"/>
      <c r="I33" s="141"/>
    </row>
    <row r="34" spans="2:9" x14ac:dyDescent="0.2">
      <c r="F34" s="139"/>
      <c r="G34" s="140"/>
      <c r="H34" s="140"/>
      <c r="I34" s="141"/>
    </row>
    <row r="35" spans="2:9" x14ac:dyDescent="0.2">
      <c r="F35" s="139"/>
      <c r="G35" s="140"/>
      <c r="H35" s="140"/>
      <c r="I35" s="141"/>
    </row>
    <row r="36" spans="2:9" x14ac:dyDescent="0.2">
      <c r="F36" s="139"/>
      <c r="G36" s="140"/>
      <c r="H36" s="140"/>
      <c r="I36" s="141"/>
    </row>
    <row r="37" spans="2:9" x14ac:dyDescent="0.2">
      <c r="F37" s="139"/>
      <c r="G37" s="140"/>
      <c r="H37" s="140"/>
      <c r="I37" s="141"/>
    </row>
    <row r="38" spans="2:9" x14ac:dyDescent="0.2">
      <c r="F38" s="139"/>
      <c r="G38" s="140"/>
      <c r="H38" s="140"/>
      <c r="I38" s="141"/>
    </row>
    <row r="39" spans="2:9" x14ac:dyDescent="0.2">
      <c r="F39" s="139"/>
      <c r="G39" s="140"/>
      <c r="H39" s="140"/>
      <c r="I39" s="141"/>
    </row>
    <row r="40" spans="2:9" x14ac:dyDescent="0.2">
      <c r="F40" s="139"/>
      <c r="G40" s="140"/>
      <c r="H40" s="140"/>
      <c r="I40" s="141"/>
    </row>
    <row r="41" spans="2:9" x14ac:dyDescent="0.2">
      <c r="F41" s="139"/>
      <c r="G41" s="140"/>
      <c r="H41" s="140"/>
      <c r="I41" s="141"/>
    </row>
    <row r="42" spans="2:9" x14ac:dyDescent="0.2">
      <c r="F42" s="139"/>
      <c r="G42" s="140"/>
      <c r="H42" s="140"/>
      <c r="I42" s="141"/>
    </row>
    <row r="43" spans="2:9" x14ac:dyDescent="0.2">
      <c r="F43" s="139"/>
      <c r="G43" s="140"/>
      <c r="H43" s="140"/>
      <c r="I43" s="141"/>
    </row>
    <row r="44" spans="2:9" x14ac:dyDescent="0.2">
      <c r="F44" s="139"/>
      <c r="G44" s="140"/>
      <c r="H44" s="140"/>
      <c r="I44" s="141"/>
    </row>
    <row r="45" spans="2:9" x14ac:dyDescent="0.2">
      <c r="F45" s="139"/>
      <c r="G45" s="140"/>
      <c r="H45" s="140"/>
      <c r="I45" s="141"/>
    </row>
    <row r="46" spans="2:9" x14ac:dyDescent="0.2">
      <c r="F46" s="139"/>
      <c r="G46" s="140"/>
      <c r="H46" s="140"/>
      <c r="I46" s="141"/>
    </row>
    <row r="47" spans="2:9" x14ac:dyDescent="0.2">
      <c r="F47" s="139"/>
      <c r="G47" s="140"/>
      <c r="H47" s="140"/>
      <c r="I47" s="141"/>
    </row>
    <row r="48" spans="2:9" x14ac:dyDescent="0.2">
      <c r="F48" s="139"/>
      <c r="G48" s="140"/>
      <c r="H48" s="140"/>
      <c r="I48" s="141"/>
    </row>
    <row r="49" spans="6:9" x14ac:dyDescent="0.2">
      <c r="F49" s="139"/>
      <c r="G49" s="140"/>
      <c r="H49" s="140"/>
      <c r="I49" s="141"/>
    </row>
    <row r="50" spans="6:9" x14ac:dyDescent="0.2">
      <c r="F50" s="139"/>
      <c r="G50" s="140"/>
      <c r="H50" s="140"/>
      <c r="I50" s="141"/>
    </row>
    <row r="51" spans="6:9" x14ac:dyDescent="0.2">
      <c r="F51" s="139"/>
      <c r="G51" s="140"/>
      <c r="H51" s="140"/>
      <c r="I51" s="141"/>
    </row>
    <row r="52" spans="6:9" x14ac:dyDescent="0.2">
      <c r="F52" s="139"/>
      <c r="G52" s="140"/>
      <c r="H52" s="140"/>
      <c r="I52" s="141"/>
    </row>
    <row r="53" spans="6:9" x14ac:dyDescent="0.2">
      <c r="F53" s="139"/>
      <c r="G53" s="140"/>
      <c r="H53" s="140"/>
      <c r="I53" s="141"/>
    </row>
    <row r="54" spans="6:9" x14ac:dyDescent="0.2">
      <c r="F54" s="139"/>
      <c r="G54" s="140"/>
      <c r="H54" s="140"/>
      <c r="I54" s="141"/>
    </row>
    <row r="55" spans="6:9" x14ac:dyDescent="0.2">
      <c r="F55" s="139"/>
      <c r="G55" s="140"/>
      <c r="H55" s="140"/>
      <c r="I55" s="141"/>
    </row>
    <row r="56" spans="6:9" x14ac:dyDescent="0.2">
      <c r="F56" s="139"/>
      <c r="G56" s="140"/>
      <c r="H56" s="140"/>
      <c r="I56" s="141"/>
    </row>
    <row r="57" spans="6:9" x14ac:dyDescent="0.2">
      <c r="F57" s="139"/>
      <c r="G57" s="140"/>
      <c r="H57" s="140"/>
      <c r="I57" s="141"/>
    </row>
    <row r="58" spans="6:9" x14ac:dyDescent="0.2">
      <c r="F58" s="139"/>
      <c r="G58" s="140"/>
      <c r="H58" s="140"/>
      <c r="I58" s="141"/>
    </row>
    <row r="59" spans="6:9" x14ac:dyDescent="0.2">
      <c r="F59" s="139"/>
      <c r="G59" s="140"/>
      <c r="H59" s="140"/>
      <c r="I59" s="141"/>
    </row>
    <row r="60" spans="6:9" x14ac:dyDescent="0.2">
      <c r="F60" s="139"/>
      <c r="G60" s="140"/>
      <c r="H60" s="140"/>
      <c r="I60" s="141"/>
    </row>
    <row r="61" spans="6:9" x14ac:dyDescent="0.2">
      <c r="F61" s="139"/>
      <c r="G61" s="140"/>
      <c r="H61" s="140"/>
      <c r="I61" s="141"/>
    </row>
    <row r="62" spans="6:9" x14ac:dyDescent="0.2">
      <c r="F62" s="139"/>
      <c r="G62" s="140"/>
      <c r="H62" s="140"/>
      <c r="I62" s="141"/>
    </row>
    <row r="63" spans="6:9" x14ac:dyDescent="0.2">
      <c r="F63" s="139"/>
      <c r="G63" s="140"/>
      <c r="H63" s="140"/>
      <c r="I63" s="141"/>
    </row>
    <row r="64" spans="6:9" x14ac:dyDescent="0.2">
      <c r="F64" s="139"/>
      <c r="G64" s="140"/>
      <c r="H64" s="140"/>
      <c r="I64" s="141"/>
    </row>
    <row r="65" spans="6:9" x14ac:dyDescent="0.2">
      <c r="F65" s="139"/>
      <c r="G65" s="140"/>
      <c r="H65" s="140"/>
      <c r="I65" s="141"/>
    </row>
    <row r="66" spans="6:9" x14ac:dyDescent="0.2">
      <c r="F66" s="139"/>
      <c r="G66" s="140"/>
      <c r="H66" s="140"/>
      <c r="I66" s="141"/>
    </row>
    <row r="67" spans="6:9" x14ac:dyDescent="0.2">
      <c r="F67" s="139"/>
      <c r="G67" s="140"/>
      <c r="H67" s="140"/>
      <c r="I67" s="141"/>
    </row>
    <row r="68" spans="6:9" x14ac:dyDescent="0.2">
      <c r="F68" s="139"/>
      <c r="G68" s="140"/>
      <c r="H68" s="140"/>
      <c r="I68" s="141"/>
    </row>
    <row r="69" spans="6:9" x14ac:dyDescent="0.2">
      <c r="F69" s="139"/>
      <c r="G69" s="140"/>
      <c r="H69" s="140"/>
      <c r="I69" s="141"/>
    </row>
    <row r="70" spans="6:9" x14ac:dyDescent="0.2">
      <c r="F70" s="139"/>
      <c r="G70" s="140"/>
      <c r="H70" s="140"/>
      <c r="I70" s="141"/>
    </row>
    <row r="71" spans="6:9" x14ac:dyDescent="0.2">
      <c r="F71" s="139"/>
      <c r="G71" s="140"/>
      <c r="H71" s="140"/>
      <c r="I71" s="141"/>
    </row>
    <row r="72" spans="6:9" x14ac:dyDescent="0.2">
      <c r="F72" s="139"/>
      <c r="G72" s="140"/>
      <c r="H72" s="140"/>
      <c r="I72" s="141"/>
    </row>
    <row r="73" spans="6:9" x14ac:dyDescent="0.2">
      <c r="F73" s="139"/>
      <c r="G73" s="140"/>
      <c r="H73" s="140"/>
      <c r="I73" s="141"/>
    </row>
    <row r="74" spans="6:9" x14ac:dyDescent="0.2">
      <c r="F74" s="139"/>
      <c r="G74" s="140"/>
      <c r="H74" s="140"/>
      <c r="I74" s="141"/>
    </row>
    <row r="75" spans="6:9" x14ac:dyDescent="0.2">
      <c r="F75" s="139"/>
      <c r="G75" s="140"/>
      <c r="H75" s="140"/>
      <c r="I75" s="141"/>
    </row>
    <row r="76" spans="6:9" x14ac:dyDescent="0.2">
      <c r="F76" s="139"/>
      <c r="G76" s="140"/>
      <c r="H76" s="140"/>
      <c r="I76" s="141"/>
    </row>
    <row r="77" spans="6:9" x14ac:dyDescent="0.2">
      <c r="F77" s="139"/>
      <c r="G77" s="140"/>
      <c r="H77" s="140"/>
      <c r="I77" s="141"/>
    </row>
    <row r="78" spans="6:9" x14ac:dyDescent="0.2">
      <c r="F78" s="139"/>
      <c r="G78" s="140"/>
      <c r="H78" s="140"/>
      <c r="I78" s="141"/>
    </row>
    <row r="79" spans="6:9" x14ac:dyDescent="0.2">
      <c r="F79" s="139"/>
      <c r="G79" s="140"/>
      <c r="H79" s="140"/>
      <c r="I79" s="141"/>
    </row>
    <row r="80" spans="6:9" x14ac:dyDescent="0.2">
      <c r="F80" s="139"/>
      <c r="G80" s="140"/>
      <c r="H80" s="140"/>
      <c r="I80" s="141"/>
    </row>
    <row r="81" spans="6:9" x14ac:dyDescent="0.2">
      <c r="F81" s="139"/>
      <c r="G81" s="140"/>
      <c r="H81" s="140"/>
      <c r="I81" s="141"/>
    </row>
    <row r="82" spans="6:9" x14ac:dyDescent="0.2">
      <c r="F82" s="139"/>
      <c r="G82" s="140"/>
      <c r="H82" s="140"/>
      <c r="I82" s="141"/>
    </row>
  </sheetData>
  <sheetProtection algorithmName="SHA-512" hashValue="9H3/NrVMO6u8nnSIx3utiL5wsMBWksNKcEQtw9CsndCzJx5qBc+JxdGFOnZnVrYWsQLzEwygXbFNShUo+hUdrg==" saltValue="ewIkbiISkJbcvT+yRoEpXQ==" spinCount="100000" sheet="1" objects="1" scenarios="1"/>
  <mergeCells count="4">
    <mergeCell ref="A1:B1"/>
    <mergeCell ref="A2:B2"/>
    <mergeCell ref="G2:I2"/>
    <mergeCell ref="H31:I3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49"/>
  <sheetViews>
    <sheetView showGridLines="0" showZeros="0" topLeftCell="A42" zoomScale="205" zoomScaleNormal="205" workbookViewId="0">
      <selection activeCell="C56" sqref="C56:D56"/>
    </sheetView>
  </sheetViews>
  <sheetFormatPr defaultRowHeight="12.75" x14ac:dyDescent="0.2"/>
  <cols>
    <col min="1" max="1" width="4.42578125" style="142" customWidth="1"/>
    <col min="2" max="2" width="11.5703125" style="142" customWidth="1"/>
    <col min="3" max="3" width="40.42578125" style="142" customWidth="1"/>
    <col min="4" max="4" width="5.5703125" style="142" customWidth="1"/>
    <col min="5" max="5" width="8.5703125" style="191" customWidth="1"/>
    <col min="6" max="6" width="9.85546875" style="142" customWidth="1"/>
    <col min="7" max="7" width="13.85546875" style="142" customWidth="1"/>
    <col min="8" max="11" width="9.140625" style="142"/>
    <col min="12" max="12" width="75.42578125" style="142" customWidth="1"/>
    <col min="13" max="13" width="45.28515625" style="142" customWidth="1"/>
    <col min="14" max="16384" width="9.140625" style="142"/>
  </cols>
  <sheetData>
    <row r="1" spans="1:104" ht="15.75" x14ac:dyDescent="0.25">
      <c r="A1" s="272" t="s">
        <v>65</v>
      </c>
      <c r="B1" s="272"/>
      <c r="C1" s="272"/>
      <c r="D1" s="272"/>
      <c r="E1" s="272"/>
      <c r="F1" s="272"/>
      <c r="G1" s="272"/>
    </row>
    <row r="2" spans="1:104" ht="14.25" customHeight="1" thickBot="1" x14ac:dyDescent="0.25">
      <c r="A2" s="143"/>
      <c r="B2" s="144"/>
      <c r="C2" s="145"/>
      <c r="D2" s="145"/>
      <c r="E2" s="146"/>
      <c r="F2" s="145"/>
      <c r="G2" s="145"/>
    </row>
    <row r="3" spans="1:104" ht="13.5" thickTop="1" x14ac:dyDescent="0.2">
      <c r="A3" s="261" t="s">
        <v>49</v>
      </c>
      <c r="B3" s="262"/>
      <c r="C3" s="203" t="str">
        <f>CONCATENATE(cislostavby," ",nazevstavby)</f>
        <v xml:space="preserve">Renovace garsoniér v budově DPS č.p. 2292, Za Humny v Uh. Brodě </v>
      </c>
      <c r="D3" s="147"/>
      <c r="E3" s="148" t="s">
        <v>66</v>
      </c>
      <c r="F3" s="149" t="s">
        <v>326</v>
      </c>
      <c r="G3" s="150"/>
    </row>
    <row r="4" spans="1:104" ht="13.5" thickBot="1" x14ac:dyDescent="0.25">
      <c r="A4" s="273" t="s">
        <v>51</v>
      </c>
      <c r="B4" s="264"/>
      <c r="C4" s="101" t="str">
        <f>CONCATENATE(cisloobjektu," ",nazevobjektu)</f>
        <v xml:space="preserve"> SO 01 - Budova DPS č. p. 2292, Uherský Brod</v>
      </c>
      <c r="D4" s="151"/>
      <c r="E4" s="274" t="str">
        <f>Rekapitulace!G2</f>
        <v>Stavebně technické řešení</v>
      </c>
      <c r="F4" s="275"/>
      <c r="G4" s="276"/>
    </row>
    <row r="5" spans="1:104" ht="13.5" thickTop="1" x14ac:dyDescent="0.2">
      <c r="A5" s="152"/>
      <c r="B5" s="143"/>
      <c r="C5" s="143"/>
      <c r="D5" s="143"/>
      <c r="E5" s="153"/>
      <c r="F5" s="143"/>
      <c r="G5" s="154"/>
    </row>
    <row r="6" spans="1:104" x14ac:dyDescent="0.2">
      <c r="A6" s="155" t="s">
        <v>67</v>
      </c>
      <c r="B6" s="156" t="s">
        <v>68</v>
      </c>
      <c r="C6" s="156" t="s">
        <v>69</v>
      </c>
      <c r="D6" s="156" t="s">
        <v>70</v>
      </c>
      <c r="E6" s="157" t="s">
        <v>71</v>
      </c>
      <c r="F6" s="156" t="s">
        <v>72</v>
      </c>
      <c r="G6" s="158" t="s">
        <v>73</v>
      </c>
    </row>
    <row r="7" spans="1:104" x14ac:dyDescent="0.2">
      <c r="A7" s="159" t="s">
        <v>74</v>
      </c>
      <c r="B7" s="160" t="s">
        <v>288</v>
      </c>
      <c r="C7" s="161" t="s">
        <v>289</v>
      </c>
      <c r="D7" s="162"/>
      <c r="E7" s="163"/>
      <c r="F7" s="163"/>
      <c r="G7" s="164"/>
    </row>
    <row r="8" spans="1:104" ht="22.5" x14ac:dyDescent="0.2">
      <c r="A8" s="167">
        <v>1</v>
      </c>
      <c r="B8" s="168" t="s">
        <v>290</v>
      </c>
      <c r="C8" s="169" t="s">
        <v>291</v>
      </c>
      <c r="D8" s="170" t="s">
        <v>86</v>
      </c>
      <c r="E8" s="171">
        <v>1.3</v>
      </c>
      <c r="F8" s="204"/>
      <c r="G8" s="172">
        <f>E8*F8</f>
        <v>0</v>
      </c>
    </row>
    <row r="9" spans="1:104" x14ac:dyDescent="0.2">
      <c r="A9" s="174"/>
      <c r="B9" s="177"/>
      <c r="C9" s="270" t="s">
        <v>292</v>
      </c>
      <c r="D9" s="271"/>
      <c r="E9" s="178">
        <v>1.3</v>
      </c>
      <c r="F9" s="179"/>
      <c r="G9" s="180"/>
    </row>
    <row r="10" spans="1:104" x14ac:dyDescent="0.2">
      <c r="A10" s="181"/>
      <c r="B10" s="182" t="s">
        <v>76</v>
      </c>
      <c r="C10" s="183" t="str">
        <f>CONCATENATE(B7," ",C7)</f>
        <v>34 Stěny a příčky</v>
      </c>
      <c r="D10" s="184"/>
      <c r="E10" s="185"/>
      <c r="F10" s="186"/>
      <c r="G10" s="187">
        <f>SUM(G7:G9)</f>
        <v>0</v>
      </c>
    </row>
    <row r="11" spans="1:104" x14ac:dyDescent="0.2">
      <c r="A11" s="159" t="s">
        <v>74</v>
      </c>
      <c r="B11" s="160" t="s">
        <v>77</v>
      </c>
      <c r="C11" s="161" t="s">
        <v>78</v>
      </c>
      <c r="D11" s="162"/>
      <c r="E11" s="163"/>
      <c r="F11" s="163"/>
      <c r="G11" s="164"/>
      <c r="H11" s="165"/>
      <c r="I11" s="165"/>
      <c r="O11" s="166">
        <v>1</v>
      </c>
    </row>
    <row r="12" spans="1:104" x14ac:dyDescent="0.2">
      <c r="A12" s="167">
        <v>2</v>
      </c>
      <c r="B12" s="168" t="s">
        <v>79</v>
      </c>
      <c r="C12" s="169" t="s">
        <v>80</v>
      </c>
      <c r="D12" s="170" t="s">
        <v>81</v>
      </c>
      <c r="E12" s="171">
        <v>10.34</v>
      </c>
      <c r="F12" s="204"/>
      <c r="G12" s="172">
        <f>E12*F12</f>
        <v>0</v>
      </c>
      <c r="O12" s="166">
        <v>2</v>
      </c>
      <c r="AA12" s="142">
        <v>1</v>
      </c>
      <c r="AB12" s="142">
        <v>1</v>
      </c>
      <c r="AC12" s="142">
        <v>1</v>
      </c>
      <c r="AZ12" s="142">
        <v>1</v>
      </c>
      <c r="BA12" s="142">
        <f>IF(AZ12=1,G12,0)</f>
        <v>0</v>
      </c>
      <c r="BB12" s="142">
        <f>IF(AZ12=2,G12,0)</f>
        <v>0</v>
      </c>
      <c r="BC12" s="142">
        <f>IF(AZ12=3,G12,0)</f>
        <v>0</v>
      </c>
      <c r="BD12" s="142">
        <f>IF(AZ12=4,G12,0)</f>
        <v>0</v>
      </c>
      <c r="BE12" s="142">
        <f>IF(AZ12=5,G12,0)</f>
        <v>0</v>
      </c>
      <c r="CA12" s="173">
        <v>1</v>
      </c>
      <c r="CB12" s="173">
        <v>1</v>
      </c>
      <c r="CZ12" s="142">
        <v>4.3099999999999996E-3</v>
      </c>
    </row>
    <row r="13" spans="1:104" x14ac:dyDescent="0.2">
      <c r="A13" s="174"/>
      <c r="B13" s="177"/>
      <c r="C13" s="270" t="s">
        <v>82</v>
      </c>
      <c r="D13" s="271"/>
      <c r="E13" s="178">
        <v>3.9</v>
      </c>
      <c r="F13" s="179"/>
      <c r="G13" s="180"/>
      <c r="M13" s="176" t="s">
        <v>82</v>
      </c>
      <c r="O13" s="166"/>
    </row>
    <row r="14" spans="1:104" x14ac:dyDescent="0.2">
      <c r="A14" s="174"/>
      <c r="B14" s="177"/>
      <c r="C14" s="270" t="s">
        <v>83</v>
      </c>
      <c r="D14" s="271"/>
      <c r="E14" s="178">
        <v>6.44</v>
      </c>
      <c r="F14" s="179"/>
      <c r="G14" s="180"/>
      <c r="M14" s="176" t="s">
        <v>83</v>
      </c>
      <c r="O14" s="166"/>
    </row>
    <row r="15" spans="1:104" x14ac:dyDescent="0.2">
      <c r="A15" s="167">
        <v>3</v>
      </c>
      <c r="B15" s="168" t="s">
        <v>84</v>
      </c>
      <c r="C15" s="169" t="s">
        <v>85</v>
      </c>
      <c r="D15" s="170" t="s">
        <v>86</v>
      </c>
      <c r="E15" s="171">
        <v>10</v>
      </c>
      <c r="F15" s="204"/>
      <c r="G15" s="172">
        <f>E15*F15</f>
        <v>0</v>
      </c>
      <c r="O15" s="166">
        <v>2</v>
      </c>
      <c r="AA15" s="142">
        <v>1</v>
      </c>
      <c r="AB15" s="142">
        <v>1</v>
      </c>
      <c r="AC15" s="142">
        <v>1</v>
      </c>
      <c r="AZ15" s="142">
        <v>1</v>
      </c>
      <c r="BA15" s="142">
        <f>IF(AZ15=1,G15,0)</f>
        <v>0</v>
      </c>
      <c r="BB15" s="142">
        <f>IF(AZ15=2,G15,0)</f>
        <v>0</v>
      </c>
      <c r="BC15" s="142">
        <f>IF(AZ15=3,G15,0)</f>
        <v>0</v>
      </c>
      <c r="BD15" s="142">
        <f>IF(AZ15=4,G15,0)</f>
        <v>0</v>
      </c>
      <c r="BE15" s="142">
        <f>IF(AZ15=5,G15,0)</f>
        <v>0</v>
      </c>
      <c r="CA15" s="173">
        <v>1</v>
      </c>
      <c r="CB15" s="173">
        <v>1</v>
      </c>
      <c r="CZ15" s="142">
        <v>1.694E-2</v>
      </c>
    </row>
    <row r="16" spans="1:104" x14ac:dyDescent="0.2">
      <c r="A16" s="174"/>
      <c r="B16" s="177"/>
      <c r="C16" s="270" t="s">
        <v>87</v>
      </c>
      <c r="D16" s="271"/>
      <c r="E16" s="178">
        <v>10</v>
      </c>
      <c r="F16" s="179"/>
      <c r="G16" s="180"/>
      <c r="M16" s="176">
        <v>10</v>
      </c>
      <c r="O16" s="166"/>
    </row>
    <row r="17" spans="1:104" x14ac:dyDescent="0.2">
      <c r="A17" s="167">
        <v>4</v>
      </c>
      <c r="B17" s="168" t="s">
        <v>88</v>
      </c>
      <c r="C17" s="169" t="s">
        <v>89</v>
      </c>
      <c r="D17" s="170" t="s">
        <v>86</v>
      </c>
      <c r="E17" s="171">
        <v>20.2</v>
      </c>
      <c r="F17" s="204"/>
      <c r="G17" s="172">
        <f>E17*F17</f>
        <v>0</v>
      </c>
      <c r="O17" s="166">
        <v>2</v>
      </c>
      <c r="AA17" s="142">
        <v>1</v>
      </c>
      <c r="AB17" s="142">
        <v>1</v>
      </c>
      <c r="AC17" s="142">
        <v>1</v>
      </c>
      <c r="AZ17" s="142">
        <v>1</v>
      </c>
      <c r="BA17" s="142">
        <f>IF(AZ17=1,G17,0)</f>
        <v>0</v>
      </c>
      <c r="BB17" s="142">
        <f>IF(AZ17=2,G17,0)</f>
        <v>0</v>
      </c>
      <c r="BC17" s="142">
        <f>IF(AZ17=3,G17,0)</f>
        <v>0</v>
      </c>
      <c r="BD17" s="142">
        <f>IF(AZ17=4,G17,0)</f>
        <v>0</v>
      </c>
      <c r="BE17" s="142">
        <f>IF(AZ17=5,G17,0)</f>
        <v>0</v>
      </c>
      <c r="CA17" s="173">
        <v>1</v>
      </c>
      <c r="CB17" s="173">
        <v>1</v>
      </c>
      <c r="CZ17" s="142">
        <v>4.5580000000000002E-2</v>
      </c>
    </row>
    <row r="18" spans="1:104" x14ac:dyDescent="0.2">
      <c r="A18" s="174"/>
      <c r="B18" s="177"/>
      <c r="C18" s="270" t="s">
        <v>90</v>
      </c>
      <c r="D18" s="271"/>
      <c r="E18" s="178">
        <v>6.5</v>
      </c>
      <c r="F18" s="179"/>
      <c r="G18" s="180"/>
      <c r="M18" s="176" t="s">
        <v>90</v>
      </c>
      <c r="O18" s="166"/>
    </row>
    <row r="19" spans="1:104" x14ac:dyDescent="0.2">
      <c r="A19" s="174"/>
      <c r="B19" s="177"/>
      <c r="C19" s="270" t="s">
        <v>91</v>
      </c>
      <c r="D19" s="271"/>
      <c r="E19" s="178">
        <v>11.5</v>
      </c>
      <c r="F19" s="179"/>
      <c r="G19" s="180"/>
      <c r="M19" s="176" t="s">
        <v>91</v>
      </c>
      <c r="O19" s="166"/>
    </row>
    <row r="20" spans="1:104" x14ac:dyDescent="0.2">
      <c r="A20" s="174"/>
      <c r="B20" s="177"/>
      <c r="C20" s="270" t="s">
        <v>92</v>
      </c>
      <c r="D20" s="271"/>
      <c r="E20" s="178">
        <v>2.2000000000000002</v>
      </c>
      <c r="F20" s="179"/>
      <c r="G20" s="180"/>
      <c r="M20" s="176" t="s">
        <v>92</v>
      </c>
      <c r="O20" s="166"/>
    </row>
    <row r="21" spans="1:104" x14ac:dyDescent="0.2">
      <c r="A21" s="167">
        <v>5</v>
      </c>
      <c r="B21" s="168" t="s">
        <v>93</v>
      </c>
      <c r="C21" s="169" t="s">
        <v>94</v>
      </c>
      <c r="D21" s="170" t="s">
        <v>86</v>
      </c>
      <c r="E21" s="171">
        <v>1</v>
      </c>
      <c r="F21" s="204"/>
      <c r="G21" s="172">
        <f>E21*F21</f>
        <v>0</v>
      </c>
      <c r="O21" s="166">
        <v>2</v>
      </c>
      <c r="AA21" s="142">
        <v>1</v>
      </c>
      <c r="AB21" s="142">
        <v>1</v>
      </c>
      <c r="AC21" s="142">
        <v>1</v>
      </c>
      <c r="AZ21" s="142">
        <v>1</v>
      </c>
      <c r="BA21" s="142">
        <f>IF(AZ21=1,G21,0)</f>
        <v>0</v>
      </c>
      <c r="BB21" s="142">
        <f>IF(AZ21=2,G21,0)</f>
        <v>0</v>
      </c>
      <c r="BC21" s="142">
        <f>IF(AZ21=3,G21,0)</f>
        <v>0</v>
      </c>
      <c r="BD21" s="142">
        <f>IF(AZ21=4,G21,0)</f>
        <v>0</v>
      </c>
      <c r="BE21" s="142">
        <f>IF(AZ21=5,G21,0)</f>
        <v>0</v>
      </c>
      <c r="CA21" s="173">
        <v>1</v>
      </c>
      <c r="CB21" s="173">
        <v>1</v>
      </c>
      <c r="CZ21" s="142">
        <v>8.4000000000000005E-2</v>
      </c>
    </row>
    <row r="22" spans="1:104" x14ac:dyDescent="0.2">
      <c r="A22" s="174"/>
      <c r="B22" s="177"/>
      <c r="C22" s="270" t="s">
        <v>95</v>
      </c>
      <c r="D22" s="271"/>
      <c r="E22" s="178">
        <v>1</v>
      </c>
      <c r="F22" s="179"/>
      <c r="G22" s="180"/>
      <c r="M22" s="176" t="s">
        <v>95</v>
      </c>
      <c r="O22" s="166"/>
    </row>
    <row r="23" spans="1:104" x14ac:dyDescent="0.2">
      <c r="A23" s="167">
        <v>6</v>
      </c>
      <c r="B23" s="168" t="s">
        <v>96</v>
      </c>
      <c r="C23" s="169" t="s">
        <v>97</v>
      </c>
      <c r="D23" s="170" t="s">
        <v>86</v>
      </c>
      <c r="E23" s="171">
        <v>20.2</v>
      </c>
      <c r="F23" s="204"/>
      <c r="G23" s="172">
        <f>E23*F23</f>
        <v>0</v>
      </c>
      <c r="O23" s="166">
        <v>2</v>
      </c>
      <c r="AA23" s="142">
        <v>1</v>
      </c>
      <c r="AB23" s="142">
        <v>1</v>
      </c>
      <c r="AC23" s="142">
        <v>1</v>
      </c>
      <c r="AZ23" s="142">
        <v>1</v>
      </c>
      <c r="BA23" s="142">
        <f>IF(AZ23=1,G23,0)</f>
        <v>0</v>
      </c>
      <c r="BB23" s="142">
        <f>IF(AZ23=2,G23,0)</f>
        <v>0</v>
      </c>
      <c r="BC23" s="142">
        <f>IF(AZ23=3,G23,0)</f>
        <v>0</v>
      </c>
      <c r="BD23" s="142">
        <f>IF(AZ23=4,G23,0)</f>
        <v>0</v>
      </c>
      <c r="BE23" s="142">
        <f>IF(AZ23=5,G23,0)</f>
        <v>0</v>
      </c>
      <c r="CA23" s="173">
        <v>1</v>
      </c>
      <c r="CB23" s="173">
        <v>1</v>
      </c>
      <c r="CZ23" s="142">
        <v>3.2000000000000003E-4</v>
      </c>
    </row>
    <row r="24" spans="1:104" x14ac:dyDescent="0.2">
      <c r="A24" s="167">
        <v>7</v>
      </c>
      <c r="B24" s="168" t="s">
        <v>98</v>
      </c>
      <c r="C24" s="169" t="s">
        <v>99</v>
      </c>
      <c r="D24" s="170" t="s">
        <v>81</v>
      </c>
      <c r="E24" s="171">
        <v>4</v>
      </c>
      <c r="F24" s="204"/>
      <c r="G24" s="172">
        <f>E24*F24</f>
        <v>0</v>
      </c>
      <c r="O24" s="166">
        <v>2</v>
      </c>
      <c r="AA24" s="142">
        <v>12</v>
      </c>
      <c r="AB24" s="142">
        <v>0</v>
      </c>
      <c r="AC24" s="142">
        <v>1</v>
      </c>
      <c r="AZ24" s="142">
        <v>1</v>
      </c>
      <c r="BA24" s="142">
        <f>IF(AZ24=1,G24,0)</f>
        <v>0</v>
      </c>
      <c r="BB24" s="142">
        <f>IF(AZ24=2,G24,0)</f>
        <v>0</v>
      </c>
      <c r="BC24" s="142">
        <f>IF(AZ24=3,G24,0)</f>
        <v>0</v>
      </c>
      <c r="BD24" s="142">
        <f>IF(AZ24=4,G24,0)</f>
        <v>0</v>
      </c>
      <c r="BE24" s="142">
        <f>IF(AZ24=5,G24,0)</f>
        <v>0</v>
      </c>
      <c r="CA24" s="173">
        <v>12</v>
      </c>
      <c r="CB24" s="173">
        <v>0</v>
      </c>
      <c r="CZ24" s="142">
        <v>0</v>
      </c>
    </row>
    <row r="25" spans="1:104" x14ac:dyDescent="0.2">
      <c r="A25" s="174"/>
      <c r="B25" s="177"/>
      <c r="C25" s="270" t="s">
        <v>100</v>
      </c>
      <c r="D25" s="271"/>
      <c r="E25" s="178">
        <v>1</v>
      </c>
      <c r="F25" s="179"/>
      <c r="G25" s="180"/>
      <c r="M25" s="176" t="s">
        <v>100</v>
      </c>
      <c r="O25" s="166"/>
    </row>
    <row r="26" spans="1:104" x14ac:dyDescent="0.2">
      <c r="A26" s="174"/>
      <c r="B26" s="177"/>
      <c r="C26" s="270" t="s">
        <v>101</v>
      </c>
      <c r="D26" s="271"/>
      <c r="E26" s="178">
        <v>3</v>
      </c>
      <c r="F26" s="179"/>
      <c r="G26" s="180"/>
      <c r="M26" s="176" t="s">
        <v>101</v>
      </c>
      <c r="O26" s="166"/>
    </row>
    <row r="27" spans="1:104" x14ac:dyDescent="0.2">
      <c r="A27" s="181"/>
      <c r="B27" s="182" t="s">
        <v>76</v>
      </c>
      <c r="C27" s="183" t="str">
        <f>CONCATENATE(B11," ",C11)</f>
        <v>61 Upravy povrchů vnitřní</v>
      </c>
      <c r="D27" s="184"/>
      <c r="E27" s="185"/>
      <c r="F27" s="186"/>
      <c r="G27" s="187">
        <f>SUM(G11:G26)</f>
        <v>0</v>
      </c>
      <c r="O27" s="166">
        <v>4</v>
      </c>
      <c r="BA27" s="188">
        <f>SUM(BA11:BA26)</f>
        <v>0</v>
      </c>
      <c r="BB27" s="188">
        <f>SUM(BB11:BB26)</f>
        <v>0</v>
      </c>
      <c r="BC27" s="188">
        <f>SUM(BC11:BC26)</f>
        <v>0</v>
      </c>
      <c r="BD27" s="188">
        <f>SUM(BD11:BD26)</f>
        <v>0</v>
      </c>
      <c r="BE27" s="188">
        <f>SUM(BE11:BE26)</f>
        <v>0</v>
      </c>
    </row>
    <row r="28" spans="1:104" x14ac:dyDescent="0.2">
      <c r="A28" s="235" t="s">
        <v>74</v>
      </c>
      <c r="B28" s="236" t="s">
        <v>305</v>
      </c>
      <c r="C28" s="237" t="s">
        <v>306</v>
      </c>
      <c r="D28" s="238"/>
      <c r="E28" s="239"/>
      <c r="F28" s="240"/>
      <c r="G28" s="241"/>
      <c r="O28" s="166"/>
      <c r="BA28" s="188"/>
      <c r="BB28" s="188"/>
      <c r="BC28" s="188"/>
      <c r="BD28" s="188"/>
      <c r="BE28" s="188"/>
    </row>
    <row r="29" spans="1:104" x14ac:dyDescent="0.2">
      <c r="A29" s="167">
        <v>8</v>
      </c>
      <c r="B29" s="205" t="s">
        <v>307</v>
      </c>
      <c r="C29" s="169" t="s">
        <v>308</v>
      </c>
      <c r="D29" s="170" t="s">
        <v>86</v>
      </c>
      <c r="E29" s="171">
        <v>30</v>
      </c>
      <c r="F29" s="204"/>
      <c r="G29" s="224">
        <f>ROUND(E29*F29,2)</f>
        <v>0</v>
      </c>
      <c r="O29" s="166"/>
      <c r="BA29" s="188"/>
      <c r="BB29" s="188"/>
      <c r="BC29" s="188"/>
      <c r="BD29" s="188"/>
      <c r="BE29" s="188"/>
    </row>
    <row r="30" spans="1:104" x14ac:dyDescent="0.2">
      <c r="A30" s="233"/>
      <c r="B30" s="234"/>
      <c r="C30" s="229" t="s">
        <v>309</v>
      </c>
      <c r="D30" s="230"/>
      <c r="E30" s="242">
        <v>30</v>
      </c>
      <c r="F30" s="231"/>
      <c r="G30" s="232"/>
      <c r="O30" s="166"/>
      <c r="BA30" s="188"/>
      <c r="BB30" s="188"/>
      <c r="BC30" s="188"/>
      <c r="BD30" s="188"/>
      <c r="BE30" s="188"/>
    </row>
    <row r="31" spans="1:104" x14ac:dyDescent="0.2">
      <c r="A31" s="182"/>
      <c r="B31" s="182" t="s">
        <v>76</v>
      </c>
      <c r="C31" s="183" t="s">
        <v>310</v>
      </c>
      <c r="D31" s="184"/>
      <c r="E31" s="185"/>
      <c r="F31" s="186"/>
      <c r="G31" s="187">
        <f>G29</f>
        <v>0</v>
      </c>
      <c r="O31" s="166"/>
      <c r="BA31" s="188"/>
      <c r="BB31" s="188"/>
      <c r="BC31" s="188"/>
      <c r="BD31" s="188"/>
      <c r="BE31" s="188"/>
    </row>
    <row r="32" spans="1:104" x14ac:dyDescent="0.2">
      <c r="A32" s="159" t="s">
        <v>74</v>
      </c>
      <c r="B32" s="160" t="s">
        <v>102</v>
      </c>
      <c r="C32" s="225" t="s">
        <v>103</v>
      </c>
      <c r="D32" s="226"/>
      <c r="E32" s="227"/>
      <c r="F32" s="227"/>
      <c r="G32" s="228"/>
      <c r="H32" s="165"/>
      <c r="I32" s="165"/>
      <c r="O32" s="166">
        <v>1</v>
      </c>
    </row>
    <row r="33" spans="1:104" x14ac:dyDescent="0.2">
      <c r="A33" s="167">
        <v>9</v>
      </c>
      <c r="B33" s="168" t="s">
        <v>104</v>
      </c>
      <c r="C33" s="169" t="s">
        <v>105</v>
      </c>
      <c r="D33" s="170" t="s">
        <v>86</v>
      </c>
      <c r="E33" s="171">
        <v>0.90749999999999997</v>
      </c>
      <c r="F33" s="204"/>
      <c r="G33" s="172">
        <f>E33*F33</f>
        <v>0</v>
      </c>
      <c r="O33" s="166">
        <v>2</v>
      </c>
      <c r="AA33" s="142">
        <v>1</v>
      </c>
      <c r="AB33" s="142">
        <v>1</v>
      </c>
      <c r="AC33" s="142">
        <v>1</v>
      </c>
      <c r="AZ33" s="142">
        <v>1</v>
      </c>
      <c r="BA33" s="142">
        <f>IF(AZ33=1,G33,0)</f>
        <v>0</v>
      </c>
      <c r="BB33" s="142">
        <f>IF(AZ33=2,G33,0)</f>
        <v>0</v>
      </c>
      <c r="BC33" s="142">
        <f>IF(AZ33=3,G33,0)</f>
        <v>0</v>
      </c>
      <c r="BD33" s="142">
        <f>IF(AZ33=4,G33,0)</f>
        <v>0</v>
      </c>
      <c r="BE33" s="142">
        <f>IF(AZ33=5,G33,0)</f>
        <v>0</v>
      </c>
      <c r="CA33" s="173">
        <v>1</v>
      </c>
      <c r="CB33" s="173">
        <v>1</v>
      </c>
      <c r="CZ33" s="142">
        <v>6.7000000000000002E-4</v>
      </c>
    </row>
    <row r="34" spans="1:104" x14ac:dyDescent="0.2">
      <c r="A34" s="174"/>
      <c r="B34" s="177"/>
      <c r="C34" s="270" t="s">
        <v>106</v>
      </c>
      <c r="D34" s="271"/>
      <c r="E34" s="178">
        <v>0.90749999999999997</v>
      </c>
      <c r="F34" s="179"/>
      <c r="G34" s="180"/>
      <c r="M34" s="176" t="s">
        <v>106</v>
      </c>
      <c r="O34" s="166"/>
    </row>
    <row r="35" spans="1:104" x14ac:dyDescent="0.2">
      <c r="A35" s="167">
        <v>10</v>
      </c>
      <c r="B35" s="168" t="s">
        <v>327</v>
      </c>
      <c r="C35" s="246" t="s">
        <v>328</v>
      </c>
      <c r="D35" s="170" t="s">
        <v>86</v>
      </c>
      <c r="E35" s="171">
        <f>E36</f>
        <v>2.8</v>
      </c>
      <c r="F35" s="204"/>
      <c r="G35" s="172">
        <f>E35*F35</f>
        <v>0</v>
      </c>
      <c r="M35" s="176"/>
      <c r="O35" s="166"/>
    </row>
    <row r="36" spans="1:104" x14ac:dyDescent="0.2">
      <c r="A36" s="174"/>
      <c r="B36" s="177"/>
      <c r="C36" s="270" t="s">
        <v>329</v>
      </c>
      <c r="D36" s="271"/>
      <c r="E36" s="178">
        <f>0.7*2*2</f>
        <v>2.8</v>
      </c>
      <c r="F36" s="179"/>
      <c r="G36" s="180"/>
      <c r="M36" s="176"/>
      <c r="O36" s="166"/>
    </row>
    <row r="37" spans="1:104" x14ac:dyDescent="0.2">
      <c r="A37" s="167">
        <v>10</v>
      </c>
      <c r="B37" s="168" t="s">
        <v>107</v>
      </c>
      <c r="C37" s="169" t="s">
        <v>108</v>
      </c>
      <c r="D37" s="170" t="s">
        <v>109</v>
      </c>
      <c r="E37" s="171">
        <v>4</v>
      </c>
      <c r="F37" s="204"/>
      <c r="G37" s="172">
        <f>E37*F37</f>
        <v>0</v>
      </c>
      <c r="O37" s="166">
        <v>2</v>
      </c>
      <c r="AA37" s="142">
        <v>1</v>
      </c>
      <c r="AB37" s="142">
        <v>1</v>
      </c>
      <c r="AC37" s="142">
        <v>1</v>
      </c>
      <c r="AZ37" s="142">
        <v>1</v>
      </c>
      <c r="BA37" s="142">
        <f>IF(AZ37=1,G37,0)</f>
        <v>0</v>
      </c>
      <c r="BB37" s="142">
        <f>IF(AZ37=2,G37,0)</f>
        <v>0</v>
      </c>
      <c r="BC37" s="142">
        <f>IF(AZ37=3,G37,0)</f>
        <v>0</v>
      </c>
      <c r="BD37" s="142">
        <f>IF(AZ37=4,G37,0)</f>
        <v>0</v>
      </c>
      <c r="BE37" s="142">
        <f>IF(AZ37=5,G37,0)</f>
        <v>0</v>
      </c>
      <c r="CA37" s="173">
        <v>1</v>
      </c>
      <c r="CB37" s="173">
        <v>1</v>
      </c>
      <c r="CZ37" s="142">
        <v>0</v>
      </c>
    </row>
    <row r="38" spans="1:104" x14ac:dyDescent="0.2">
      <c r="A38" s="174"/>
      <c r="B38" s="177"/>
      <c r="C38" s="270" t="s">
        <v>284</v>
      </c>
      <c r="D38" s="271"/>
      <c r="E38" s="178">
        <v>4</v>
      </c>
      <c r="F38" s="179"/>
      <c r="G38" s="180"/>
      <c r="M38" s="176">
        <v>4</v>
      </c>
      <c r="O38" s="166"/>
    </row>
    <row r="39" spans="1:104" x14ac:dyDescent="0.2">
      <c r="A39" s="167">
        <v>11</v>
      </c>
      <c r="B39" s="168" t="s">
        <v>110</v>
      </c>
      <c r="C39" s="169" t="s">
        <v>111</v>
      </c>
      <c r="D39" s="170" t="s">
        <v>86</v>
      </c>
      <c r="E39" s="171">
        <v>1</v>
      </c>
      <c r="F39" s="204"/>
      <c r="G39" s="172">
        <f>E39*F39</f>
        <v>0</v>
      </c>
      <c r="O39" s="166">
        <v>2</v>
      </c>
      <c r="AA39" s="142">
        <v>1</v>
      </c>
      <c r="AB39" s="142">
        <v>1</v>
      </c>
      <c r="AC39" s="142">
        <v>1</v>
      </c>
      <c r="AZ39" s="142">
        <v>1</v>
      </c>
      <c r="BA39" s="142">
        <f>IF(AZ39=1,G39,0)</f>
        <v>0</v>
      </c>
      <c r="BB39" s="142">
        <f>IF(AZ39=2,G39,0)</f>
        <v>0</v>
      </c>
      <c r="BC39" s="142">
        <f>IF(AZ39=3,G39,0)</f>
        <v>0</v>
      </c>
      <c r="BD39" s="142">
        <f>IF(AZ39=4,G39,0)</f>
        <v>0</v>
      </c>
      <c r="BE39" s="142">
        <f>IF(AZ39=5,G39,0)</f>
        <v>0</v>
      </c>
      <c r="CA39" s="173">
        <v>1</v>
      </c>
      <c r="CB39" s="173">
        <v>1</v>
      </c>
      <c r="CZ39" s="142">
        <v>2.1900000000000001E-3</v>
      </c>
    </row>
    <row r="40" spans="1:104" x14ac:dyDescent="0.2">
      <c r="A40" s="174"/>
      <c r="B40" s="177"/>
      <c r="C40" s="270" t="s">
        <v>75</v>
      </c>
      <c r="D40" s="271"/>
      <c r="E40" s="178">
        <v>1</v>
      </c>
      <c r="F40" s="179"/>
      <c r="G40" s="180"/>
      <c r="M40" s="176">
        <v>1</v>
      </c>
      <c r="O40" s="166"/>
    </row>
    <row r="41" spans="1:104" x14ac:dyDescent="0.2">
      <c r="A41" s="167">
        <v>12</v>
      </c>
      <c r="B41" s="168" t="s">
        <v>112</v>
      </c>
      <c r="C41" s="169" t="s">
        <v>113</v>
      </c>
      <c r="D41" s="170" t="s">
        <v>86</v>
      </c>
      <c r="E41" s="171">
        <v>20.2</v>
      </c>
      <c r="F41" s="204"/>
      <c r="G41" s="172">
        <f>E41*F41</f>
        <v>0</v>
      </c>
      <c r="O41" s="166">
        <v>2</v>
      </c>
      <c r="AA41" s="142">
        <v>1</v>
      </c>
      <c r="AB41" s="142">
        <v>1</v>
      </c>
      <c r="AC41" s="142">
        <v>1</v>
      </c>
      <c r="AZ41" s="142">
        <v>1</v>
      </c>
      <c r="BA41" s="142">
        <f>IF(AZ41=1,G41,0)</f>
        <v>0</v>
      </c>
      <c r="BB41" s="142">
        <f>IF(AZ41=2,G41,0)</f>
        <v>0</v>
      </c>
      <c r="BC41" s="142">
        <f>IF(AZ41=3,G41,0)</f>
        <v>0</v>
      </c>
      <c r="BD41" s="142">
        <f>IF(AZ41=4,G41,0)</f>
        <v>0</v>
      </c>
      <c r="BE41" s="142">
        <f>IF(AZ41=5,G41,0)</f>
        <v>0</v>
      </c>
      <c r="CA41" s="173">
        <v>1</v>
      </c>
      <c r="CB41" s="173">
        <v>1</v>
      </c>
      <c r="CZ41" s="142">
        <v>0</v>
      </c>
    </row>
    <row r="42" spans="1:104" ht="12.75" customHeight="1" x14ac:dyDescent="0.2">
      <c r="A42" s="167">
        <v>13</v>
      </c>
      <c r="B42" s="168" t="s">
        <v>114</v>
      </c>
      <c r="C42" s="169" t="s">
        <v>115</v>
      </c>
      <c r="D42" s="170" t="s">
        <v>116</v>
      </c>
      <c r="E42" s="171">
        <v>1</v>
      </c>
      <c r="F42" s="204"/>
      <c r="G42" s="172">
        <f>E42*F42</f>
        <v>0</v>
      </c>
      <c r="O42" s="166">
        <v>2</v>
      </c>
      <c r="AA42" s="142">
        <v>12</v>
      </c>
      <c r="AB42" s="142">
        <v>0</v>
      </c>
      <c r="AC42" s="142">
        <v>2</v>
      </c>
      <c r="AZ42" s="142">
        <v>1</v>
      </c>
      <c r="BA42" s="142">
        <f>IF(AZ42=1,G42,0)</f>
        <v>0</v>
      </c>
      <c r="BB42" s="142">
        <f>IF(AZ42=2,G42,0)</f>
        <v>0</v>
      </c>
      <c r="BC42" s="142">
        <f>IF(AZ42=3,G42,0)</f>
        <v>0</v>
      </c>
      <c r="BD42" s="142">
        <f>IF(AZ42=4,G42,0)</f>
        <v>0</v>
      </c>
      <c r="BE42" s="142">
        <f>IF(AZ42=5,G42,0)</f>
        <v>0</v>
      </c>
      <c r="CA42" s="173">
        <v>12</v>
      </c>
      <c r="CB42" s="173">
        <v>0</v>
      </c>
      <c r="CZ42" s="142">
        <v>0</v>
      </c>
    </row>
    <row r="43" spans="1:104" ht="12.75" customHeight="1" x14ac:dyDescent="0.2">
      <c r="A43" s="174"/>
      <c r="B43" s="177"/>
      <c r="C43" s="270" t="s">
        <v>117</v>
      </c>
      <c r="D43" s="271"/>
      <c r="E43" s="178">
        <v>1</v>
      </c>
      <c r="F43" s="179"/>
      <c r="G43" s="180"/>
      <c r="M43" s="176" t="s">
        <v>117</v>
      </c>
      <c r="O43" s="166"/>
    </row>
    <row r="44" spans="1:104" ht="12.75" customHeight="1" x14ac:dyDescent="0.2">
      <c r="A44" s="167">
        <v>14</v>
      </c>
      <c r="B44" s="168" t="s">
        <v>118</v>
      </c>
      <c r="C44" s="169" t="s">
        <v>119</v>
      </c>
      <c r="D44" s="170" t="s">
        <v>120</v>
      </c>
      <c r="E44" s="171">
        <v>4.2279434250000003</v>
      </c>
      <c r="F44" s="204"/>
      <c r="G44" s="172">
        <f>E44*F44</f>
        <v>0</v>
      </c>
      <c r="O44" s="166">
        <v>2</v>
      </c>
      <c r="AA44" s="142">
        <v>7</v>
      </c>
      <c r="AB44" s="142">
        <v>1</v>
      </c>
      <c r="AC44" s="142">
        <v>2</v>
      </c>
      <c r="AZ44" s="142">
        <v>1</v>
      </c>
      <c r="BA44" s="142">
        <f>IF(AZ44=1,G44,0)</f>
        <v>0</v>
      </c>
      <c r="BB44" s="142">
        <f>IF(AZ44=2,G44,0)</f>
        <v>0</v>
      </c>
      <c r="BC44" s="142">
        <f>IF(AZ44=3,G44,0)</f>
        <v>0</v>
      </c>
      <c r="BD44" s="142">
        <f>IF(AZ44=4,G44,0)</f>
        <v>0</v>
      </c>
      <c r="BE44" s="142">
        <f>IF(AZ44=5,G44,0)</f>
        <v>0</v>
      </c>
      <c r="CA44" s="173">
        <v>7</v>
      </c>
      <c r="CB44" s="173">
        <v>1</v>
      </c>
      <c r="CZ44" s="142">
        <v>0</v>
      </c>
    </row>
    <row r="45" spans="1:104" ht="12.75" customHeight="1" x14ac:dyDescent="0.2">
      <c r="A45" s="167">
        <v>15</v>
      </c>
      <c r="B45" s="168" t="s">
        <v>121</v>
      </c>
      <c r="C45" s="169" t="s">
        <v>122</v>
      </c>
      <c r="D45" s="170" t="s">
        <v>120</v>
      </c>
      <c r="E45" s="171">
        <v>1.2727474999999999</v>
      </c>
      <c r="F45" s="204"/>
      <c r="G45" s="172">
        <f>E45*F45</f>
        <v>0</v>
      </c>
      <c r="O45" s="166">
        <v>2</v>
      </c>
      <c r="AA45" s="142">
        <v>8</v>
      </c>
      <c r="AB45" s="142">
        <v>0</v>
      </c>
      <c r="AC45" s="142">
        <v>3</v>
      </c>
      <c r="AZ45" s="142">
        <v>1</v>
      </c>
      <c r="BA45" s="142">
        <f>IF(AZ45=1,G45,0)</f>
        <v>0</v>
      </c>
      <c r="BB45" s="142">
        <f>IF(AZ45=2,G45,0)</f>
        <v>0</v>
      </c>
      <c r="BC45" s="142">
        <f>IF(AZ45=3,G45,0)</f>
        <v>0</v>
      </c>
      <c r="BD45" s="142">
        <f>IF(AZ45=4,G45,0)</f>
        <v>0</v>
      </c>
      <c r="BE45" s="142">
        <f>IF(AZ45=5,G45,0)</f>
        <v>0</v>
      </c>
      <c r="CA45" s="173">
        <v>8</v>
      </c>
      <c r="CB45" s="173">
        <v>0</v>
      </c>
      <c r="CZ45" s="142">
        <v>0</v>
      </c>
    </row>
    <row r="46" spans="1:104" ht="12.75" customHeight="1" x14ac:dyDescent="0.2">
      <c r="A46" s="167">
        <v>16</v>
      </c>
      <c r="B46" s="168" t="s">
        <v>123</v>
      </c>
      <c r="C46" s="169" t="s">
        <v>124</v>
      </c>
      <c r="D46" s="170" t="s">
        <v>120</v>
      </c>
      <c r="E46" s="171">
        <v>1.2727474999999999</v>
      </c>
      <c r="F46" s="204"/>
      <c r="G46" s="172">
        <f>E46*F46</f>
        <v>0</v>
      </c>
      <c r="O46" s="166">
        <v>2</v>
      </c>
      <c r="AA46" s="142">
        <v>8</v>
      </c>
      <c r="AB46" s="142">
        <v>0</v>
      </c>
      <c r="AC46" s="142">
        <v>3</v>
      </c>
      <c r="AZ46" s="142">
        <v>1</v>
      </c>
      <c r="BA46" s="142">
        <f>IF(AZ46=1,G46,0)</f>
        <v>0</v>
      </c>
      <c r="BB46" s="142">
        <f>IF(AZ46=2,G46,0)</f>
        <v>0</v>
      </c>
      <c r="BC46" s="142">
        <f>IF(AZ46=3,G46,0)</f>
        <v>0</v>
      </c>
      <c r="BD46" s="142">
        <f>IF(AZ46=4,G46,0)</f>
        <v>0</v>
      </c>
      <c r="BE46" s="142">
        <f>IF(AZ46=5,G46,0)</f>
        <v>0</v>
      </c>
      <c r="CA46" s="173">
        <v>8</v>
      </c>
      <c r="CB46" s="173">
        <v>0</v>
      </c>
      <c r="CZ46" s="142">
        <v>0</v>
      </c>
    </row>
    <row r="47" spans="1:104" ht="12.75" customHeight="1" x14ac:dyDescent="0.2">
      <c r="A47" s="181"/>
      <c r="B47" s="182" t="s">
        <v>76</v>
      </c>
      <c r="C47" s="183" t="str">
        <f>CONCATENATE(B32," ",C32)</f>
        <v>96 Bourání konstrukcí</v>
      </c>
      <c r="D47" s="184"/>
      <c r="E47" s="185"/>
      <c r="F47" s="186"/>
      <c r="G47" s="187">
        <f>SUM(G32:G46)</f>
        <v>0</v>
      </c>
      <c r="O47" s="166">
        <v>4</v>
      </c>
      <c r="BA47" s="188">
        <f>SUM(BA32:BA46)</f>
        <v>0</v>
      </c>
      <c r="BB47" s="188">
        <f>SUM(BB32:BB46)</f>
        <v>0</v>
      </c>
      <c r="BC47" s="188">
        <f>SUM(BC32:BC46)</f>
        <v>0</v>
      </c>
      <c r="BD47" s="188">
        <f>SUM(BD32:BD46)</f>
        <v>0</v>
      </c>
      <c r="BE47" s="188">
        <f>SUM(BE32:BE46)</f>
        <v>0</v>
      </c>
    </row>
    <row r="48" spans="1:104" ht="12.75" customHeight="1" x14ac:dyDescent="0.2">
      <c r="A48" s="159" t="s">
        <v>74</v>
      </c>
      <c r="B48" s="160" t="s">
        <v>125</v>
      </c>
      <c r="C48" s="161" t="s">
        <v>126</v>
      </c>
      <c r="D48" s="162"/>
      <c r="E48" s="163"/>
      <c r="F48" s="163"/>
      <c r="G48" s="164"/>
      <c r="H48" s="165"/>
      <c r="I48" s="165"/>
      <c r="O48" s="166">
        <v>1</v>
      </c>
    </row>
    <row r="49" spans="1:104" ht="12.75" customHeight="1" x14ac:dyDescent="0.2">
      <c r="A49" s="167">
        <v>17</v>
      </c>
      <c r="B49" s="168" t="s">
        <v>127</v>
      </c>
      <c r="C49" s="169" t="s">
        <v>128</v>
      </c>
      <c r="D49" s="170" t="s">
        <v>109</v>
      </c>
      <c r="E49" s="171">
        <v>1</v>
      </c>
      <c r="F49" s="204"/>
      <c r="G49" s="172">
        <f>E49*F49</f>
        <v>0</v>
      </c>
      <c r="O49" s="166">
        <v>2</v>
      </c>
      <c r="AA49" s="142">
        <v>1</v>
      </c>
      <c r="AB49" s="142">
        <v>7</v>
      </c>
      <c r="AC49" s="142">
        <v>7</v>
      </c>
      <c r="AZ49" s="142">
        <v>2</v>
      </c>
      <c r="BA49" s="142">
        <f>IF(AZ49=1,G49,0)</f>
        <v>0</v>
      </c>
      <c r="BB49" s="142">
        <f>IF(AZ49=2,G49,0)</f>
        <v>0</v>
      </c>
      <c r="BC49" s="142">
        <f>IF(AZ49=3,G49,0)</f>
        <v>0</v>
      </c>
      <c r="BD49" s="142">
        <f>IF(AZ49=4,G49,0)</f>
        <v>0</v>
      </c>
      <c r="BE49" s="142">
        <f>IF(AZ49=5,G49,0)</f>
        <v>0</v>
      </c>
      <c r="CA49" s="173">
        <v>1</v>
      </c>
      <c r="CB49" s="173">
        <v>7</v>
      </c>
      <c r="CZ49" s="142">
        <v>4.0000000000000002E-4</v>
      </c>
    </row>
    <row r="50" spans="1:104" ht="12.75" customHeight="1" x14ac:dyDescent="0.2">
      <c r="A50" s="174"/>
      <c r="B50" s="177"/>
      <c r="C50" s="270" t="s">
        <v>75</v>
      </c>
      <c r="D50" s="271"/>
      <c r="E50" s="178">
        <v>1</v>
      </c>
      <c r="F50" s="179"/>
      <c r="G50" s="180"/>
      <c r="M50" s="176">
        <v>1</v>
      </c>
      <c r="O50" s="166"/>
    </row>
    <row r="51" spans="1:104" ht="22.5" x14ac:dyDescent="0.2">
      <c r="A51" s="167">
        <v>18</v>
      </c>
      <c r="B51" s="168" t="s">
        <v>129</v>
      </c>
      <c r="C51" s="169" t="s">
        <v>336</v>
      </c>
      <c r="D51" s="170" t="s">
        <v>130</v>
      </c>
      <c r="E51" s="171">
        <v>1</v>
      </c>
      <c r="F51" s="204"/>
      <c r="G51" s="172">
        <f>E51*F51</f>
        <v>0</v>
      </c>
      <c r="O51" s="166">
        <v>2</v>
      </c>
      <c r="AA51" s="142">
        <v>12</v>
      </c>
      <c r="AB51" s="142">
        <v>0</v>
      </c>
      <c r="AC51" s="142">
        <v>3</v>
      </c>
      <c r="AZ51" s="142">
        <v>2</v>
      </c>
      <c r="BA51" s="142">
        <f>IF(AZ51=1,G51,0)</f>
        <v>0</v>
      </c>
      <c r="BB51" s="142">
        <f>IF(AZ51=2,G51,0)</f>
        <v>0</v>
      </c>
      <c r="BC51" s="142">
        <f>IF(AZ51=3,G51,0)</f>
        <v>0</v>
      </c>
      <c r="BD51" s="142">
        <f>IF(AZ51=4,G51,0)</f>
        <v>0</v>
      </c>
      <c r="BE51" s="142">
        <f>IF(AZ51=5,G51,0)</f>
        <v>0</v>
      </c>
      <c r="CA51" s="173">
        <v>12</v>
      </c>
      <c r="CB51" s="173">
        <v>0</v>
      </c>
      <c r="CZ51" s="142">
        <v>0.15</v>
      </c>
    </row>
    <row r="52" spans="1:104" x14ac:dyDescent="0.2">
      <c r="A52" s="215"/>
      <c r="B52" s="175"/>
      <c r="C52" s="277" t="s">
        <v>131</v>
      </c>
      <c r="D52" s="278"/>
      <c r="E52" s="278"/>
      <c r="F52" s="278"/>
      <c r="G52" s="279"/>
      <c r="L52" s="176" t="s">
        <v>131</v>
      </c>
      <c r="O52" s="166">
        <v>3</v>
      </c>
    </row>
    <row r="53" spans="1:104" x14ac:dyDescent="0.2">
      <c r="A53" s="215"/>
      <c r="B53" s="175"/>
      <c r="C53" s="277" t="s">
        <v>132</v>
      </c>
      <c r="D53" s="278"/>
      <c r="E53" s="278"/>
      <c r="F53" s="278"/>
      <c r="G53" s="279"/>
      <c r="L53" s="176" t="s">
        <v>132</v>
      </c>
      <c r="O53" s="166">
        <v>3</v>
      </c>
    </row>
    <row r="54" spans="1:104" x14ac:dyDescent="0.2">
      <c r="A54" s="215"/>
      <c r="B54" s="177"/>
      <c r="C54" s="270" t="s">
        <v>75</v>
      </c>
      <c r="D54" s="271"/>
      <c r="E54" s="178">
        <v>1</v>
      </c>
      <c r="F54" s="179"/>
      <c r="G54" s="180"/>
      <c r="M54" s="176">
        <v>1</v>
      </c>
      <c r="O54" s="166"/>
    </row>
    <row r="55" spans="1:104" x14ac:dyDescent="0.2">
      <c r="A55" s="167">
        <v>19</v>
      </c>
      <c r="B55" s="213" t="s">
        <v>278</v>
      </c>
      <c r="C55" s="214" t="s">
        <v>335</v>
      </c>
      <c r="D55" s="170" t="s">
        <v>130</v>
      </c>
      <c r="E55" s="171">
        <v>1</v>
      </c>
      <c r="F55" s="204"/>
      <c r="G55" s="172">
        <f>E55*F55</f>
        <v>0</v>
      </c>
      <c r="M55" s="176"/>
      <c r="O55" s="166"/>
    </row>
    <row r="56" spans="1:104" x14ac:dyDescent="0.2">
      <c r="A56" s="216"/>
      <c r="B56" s="177"/>
      <c r="C56" s="277" t="s">
        <v>334</v>
      </c>
      <c r="D56" s="278"/>
      <c r="E56" s="178">
        <v>1</v>
      </c>
      <c r="F56" s="179"/>
      <c r="G56" s="180"/>
      <c r="M56" s="176"/>
      <c r="O56" s="166"/>
    </row>
    <row r="57" spans="1:104" x14ac:dyDescent="0.2">
      <c r="A57" s="215">
        <v>20</v>
      </c>
      <c r="B57" s="168" t="s">
        <v>133</v>
      </c>
      <c r="C57" s="169" t="s">
        <v>134</v>
      </c>
      <c r="D57" s="170" t="s">
        <v>109</v>
      </c>
      <c r="E57" s="171">
        <v>1</v>
      </c>
      <c r="F57" s="204"/>
      <c r="G57" s="172">
        <f>E57*F57</f>
        <v>0</v>
      </c>
      <c r="O57" s="166">
        <v>2</v>
      </c>
      <c r="AA57" s="142">
        <v>3</v>
      </c>
      <c r="AB57" s="142">
        <v>7</v>
      </c>
      <c r="AC57" s="142">
        <v>283490001</v>
      </c>
      <c r="AZ57" s="142">
        <v>2</v>
      </c>
      <c r="BA57" s="142">
        <f>IF(AZ57=1,G57,0)</f>
        <v>0</v>
      </c>
      <c r="BB57" s="142">
        <f>IF(AZ57=2,G57,0)</f>
        <v>0</v>
      </c>
      <c r="BC57" s="142">
        <f>IF(AZ57=3,G57,0)</f>
        <v>0</v>
      </c>
      <c r="BD57" s="142">
        <f>IF(AZ57=4,G57,0)</f>
        <v>0</v>
      </c>
      <c r="BE57" s="142">
        <f>IF(AZ57=5,G57,0)</f>
        <v>0</v>
      </c>
      <c r="CA57" s="173">
        <v>3</v>
      </c>
      <c r="CB57" s="173">
        <v>7</v>
      </c>
      <c r="CZ57" s="142">
        <v>8.9999999999999998E-4</v>
      </c>
    </row>
    <row r="58" spans="1:104" x14ac:dyDescent="0.2">
      <c r="A58" s="216"/>
      <c r="B58" s="177"/>
      <c r="C58" s="270" t="s">
        <v>75</v>
      </c>
      <c r="D58" s="271"/>
      <c r="E58" s="178">
        <v>1</v>
      </c>
      <c r="F58" s="179"/>
      <c r="G58" s="180"/>
      <c r="M58" s="176">
        <v>1</v>
      </c>
      <c r="O58" s="166"/>
    </row>
    <row r="59" spans="1:104" ht="12.75" customHeight="1" x14ac:dyDescent="0.2">
      <c r="A59" s="167">
        <v>21</v>
      </c>
      <c r="B59" s="168" t="s">
        <v>280</v>
      </c>
      <c r="C59" s="169" t="s">
        <v>281</v>
      </c>
      <c r="D59" s="170" t="s">
        <v>109</v>
      </c>
      <c r="E59" s="171">
        <v>1</v>
      </c>
      <c r="F59" s="204"/>
      <c r="G59" s="172">
        <f>E59*F59</f>
        <v>0</v>
      </c>
      <c r="M59" s="176"/>
      <c r="O59" s="166"/>
    </row>
    <row r="60" spans="1:104" x14ac:dyDescent="0.2">
      <c r="A60" s="212"/>
      <c r="B60" s="177"/>
      <c r="C60" s="270" t="s">
        <v>75</v>
      </c>
      <c r="D60" s="271"/>
      <c r="E60" s="178">
        <v>1</v>
      </c>
      <c r="F60" s="179"/>
      <c r="G60" s="180"/>
      <c r="M60" s="176"/>
      <c r="O60" s="166"/>
    </row>
    <row r="61" spans="1:104" ht="22.5" x14ac:dyDescent="0.2">
      <c r="A61" s="167">
        <v>23</v>
      </c>
      <c r="B61" s="168" t="s">
        <v>330</v>
      </c>
      <c r="C61" s="246" t="s">
        <v>333</v>
      </c>
      <c r="D61" s="170" t="s">
        <v>109</v>
      </c>
      <c r="E61" s="171">
        <v>2</v>
      </c>
      <c r="F61" s="204"/>
      <c r="G61" s="172">
        <f>F61*E61</f>
        <v>0</v>
      </c>
      <c r="M61" s="176"/>
      <c r="O61" s="166"/>
    </row>
    <row r="62" spans="1:104" x14ac:dyDescent="0.2">
      <c r="A62" s="212"/>
      <c r="B62" s="177"/>
      <c r="C62" s="270" t="s">
        <v>329</v>
      </c>
      <c r="D62" s="271"/>
      <c r="E62" s="178">
        <v>2</v>
      </c>
      <c r="F62" s="179"/>
      <c r="G62" s="180"/>
      <c r="M62" s="176"/>
      <c r="O62" s="166"/>
    </row>
    <row r="63" spans="1:104" x14ac:dyDescent="0.2">
      <c r="A63" s="215">
        <v>22</v>
      </c>
      <c r="B63" s="168" t="s">
        <v>268</v>
      </c>
      <c r="C63" s="169" t="s">
        <v>269</v>
      </c>
      <c r="D63" s="170" t="s">
        <v>109</v>
      </c>
      <c r="E63" s="171">
        <v>3</v>
      </c>
      <c r="F63" s="204"/>
      <c r="G63" s="172">
        <f>E63*F63</f>
        <v>0</v>
      </c>
      <c r="M63" s="176"/>
      <c r="O63" s="166"/>
    </row>
    <row r="64" spans="1:104" x14ac:dyDescent="0.2">
      <c r="A64" s="216"/>
      <c r="B64" s="177"/>
      <c r="C64" s="270" t="s">
        <v>286</v>
      </c>
      <c r="D64" s="271"/>
      <c r="E64" s="178">
        <v>3</v>
      </c>
      <c r="F64" s="179"/>
      <c r="G64" s="180"/>
      <c r="M64" s="176"/>
      <c r="O64" s="166"/>
    </row>
    <row r="65" spans="1:104" ht="22.5" x14ac:dyDescent="0.2">
      <c r="A65" s="215">
        <v>23</v>
      </c>
      <c r="B65" s="205" t="s">
        <v>320</v>
      </c>
      <c r="C65" s="206" t="s">
        <v>321</v>
      </c>
      <c r="D65" s="207" t="s">
        <v>109</v>
      </c>
      <c r="E65" s="244">
        <v>1</v>
      </c>
      <c r="F65" s="245"/>
      <c r="G65" s="209">
        <f>ROUND(E65*F65,2)</f>
        <v>0</v>
      </c>
      <c r="M65" s="176"/>
      <c r="O65" s="166"/>
    </row>
    <row r="66" spans="1:104" ht="22.5" x14ac:dyDescent="0.2">
      <c r="A66" s="167">
        <v>24</v>
      </c>
      <c r="B66" s="168" t="s">
        <v>279</v>
      </c>
      <c r="C66" s="169" t="s">
        <v>287</v>
      </c>
      <c r="D66" s="170" t="s">
        <v>109</v>
      </c>
      <c r="E66" s="171">
        <v>1</v>
      </c>
      <c r="F66" s="204"/>
      <c r="G66" s="172">
        <f>E66*F66</f>
        <v>0</v>
      </c>
      <c r="M66" s="176"/>
      <c r="O66" s="166"/>
    </row>
    <row r="67" spans="1:104" x14ac:dyDescent="0.2">
      <c r="A67" s="215"/>
      <c r="B67" s="175"/>
      <c r="C67" s="277" t="s">
        <v>325</v>
      </c>
      <c r="D67" s="278"/>
      <c r="E67" s="278"/>
      <c r="F67" s="278"/>
      <c r="G67" s="279"/>
      <c r="M67" s="176"/>
      <c r="O67" s="166"/>
    </row>
    <row r="68" spans="1:104" x14ac:dyDescent="0.2">
      <c r="A68" s="215"/>
      <c r="B68" s="175"/>
      <c r="C68" s="277" t="s">
        <v>324</v>
      </c>
      <c r="D68" s="278"/>
      <c r="E68" s="278"/>
      <c r="F68" s="278"/>
      <c r="G68" s="279"/>
      <c r="M68" s="176"/>
      <c r="O68" s="166"/>
    </row>
    <row r="69" spans="1:104" x14ac:dyDescent="0.2">
      <c r="A69" s="215"/>
      <c r="B69" s="177"/>
      <c r="C69" s="270" t="s">
        <v>75</v>
      </c>
      <c r="D69" s="271"/>
      <c r="E69" s="178">
        <v>1</v>
      </c>
      <c r="F69" s="179"/>
      <c r="G69" s="180"/>
      <c r="M69" s="176"/>
      <c r="O69" s="166"/>
    </row>
    <row r="70" spans="1:104" x14ac:dyDescent="0.2">
      <c r="A70" s="167">
        <v>25</v>
      </c>
      <c r="B70" s="205" t="s">
        <v>270</v>
      </c>
      <c r="C70" s="206" t="s">
        <v>332</v>
      </c>
      <c r="D70" s="207" t="s">
        <v>109</v>
      </c>
      <c r="E70" s="171">
        <v>2</v>
      </c>
      <c r="F70" s="208"/>
      <c r="G70" s="209">
        <f>F70*E70</f>
        <v>0</v>
      </c>
      <c r="M70" s="176"/>
      <c r="O70" s="166"/>
    </row>
    <row r="71" spans="1:104" ht="22.5" x14ac:dyDescent="0.2">
      <c r="A71" s="167">
        <v>26</v>
      </c>
      <c r="B71" s="205" t="s">
        <v>285</v>
      </c>
      <c r="C71" s="206" t="s">
        <v>293</v>
      </c>
      <c r="D71" s="217" t="s">
        <v>109</v>
      </c>
      <c r="E71" s="171">
        <v>1</v>
      </c>
      <c r="F71" s="219"/>
      <c r="G71" s="218">
        <f>E71*F71</f>
        <v>0</v>
      </c>
      <c r="M71" s="176"/>
      <c r="O71" s="166"/>
    </row>
    <row r="72" spans="1:104" x14ac:dyDescent="0.2">
      <c r="A72" s="167">
        <v>27</v>
      </c>
      <c r="B72" s="168" t="s">
        <v>271</v>
      </c>
      <c r="C72" s="169" t="s">
        <v>272</v>
      </c>
      <c r="D72" s="170" t="s">
        <v>109</v>
      </c>
      <c r="E72" s="171">
        <v>2</v>
      </c>
      <c r="F72" s="204"/>
      <c r="G72" s="172">
        <f>E72*F72</f>
        <v>0</v>
      </c>
      <c r="M72" s="176"/>
      <c r="O72" s="166"/>
    </row>
    <row r="73" spans="1:104" x14ac:dyDescent="0.2">
      <c r="A73" s="167">
        <v>28</v>
      </c>
      <c r="B73" s="205" t="s">
        <v>273</v>
      </c>
      <c r="C73" s="206" t="s">
        <v>274</v>
      </c>
      <c r="D73" s="207" t="s">
        <v>109</v>
      </c>
      <c r="E73" s="171">
        <v>2</v>
      </c>
      <c r="F73" s="208"/>
      <c r="G73" s="209">
        <f>E73*F73</f>
        <v>0</v>
      </c>
      <c r="M73" s="176"/>
      <c r="O73" s="166"/>
    </row>
    <row r="74" spans="1:104" x14ac:dyDescent="0.2">
      <c r="A74" s="167">
        <v>29</v>
      </c>
      <c r="B74" s="205" t="s">
        <v>275</v>
      </c>
      <c r="C74" s="206" t="s">
        <v>276</v>
      </c>
      <c r="D74" s="207" t="s">
        <v>109</v>
      </c>
      <c r="E74" s="171">
        <v>2</v>
      </c>
      <c r="F74" s="208"/>
      <c r="G74" s="209">
        <f>E74*F74</f>
        <v>0</v>
      </c>
      <c r="M74" s="176"/>
      <c r="O74" s="166"/>
    </row>
    <row r="75" spans="1:104" x14ac:dyDescent="0.2">
      <c r="A75" s="167">
        <v>30</v>
      </c>
      <c r="B75" s="168" t="s">
        <v>135</v>
      </c>
      <c r="C75" s="169" t="s">
        <v>136</v>
      </c>
      <c r="D75" s="170" t="s">
        <v>120</v>
      </c>
      <c r="E75" s="171">
        <v>0.34</v>
      </c>
      <c r="F75" s="204"/>
      <c r="G75" s="172">
        <f>E75*F75</f>
        <v>0</v>
      </c>
      <c r="O75" s="166">
        <v>2</v>
      </c>
      <c r="AA75" s="142">
        <v>7</v>
      </c>
      <c r="AB75" s="142">
        <v>1001</v>
      </c>
      <c r="AC75" s="142">
        <v>5</v>
      </c>
      <c r="AZ75" s="142">
        <v>2</v>
      </c>
      <c r="BA75" s="142">
        <f>IF(AZ75=1,G75,0)</f>
        <v>0</v>
      </c>
      <c r="BB75" s="142">
        <f>IF(AZ75=2,G75,0)</f>
        <v>0</v>
      </c>
      <c r="BC75" s="142">
        <f>IF(AZ75=3,G75,0)</f>
        <v>0</v>
      </c>
      <c r="BD75" s="142">
        <f>IF(AZ75=4,G75,0)</f>
        <v>0</v>
      </c>
      <c r="BE75" s="142">
        <f>IF(AZ75=5,G75,0)</f>
        <v>0</v>
      </c>
      <c r="CA75" s="173">
        <v>7</v>
      </c>
      <c r="CB75" s="173">
        <v>1001</v>
      </c>
      <c r="CZ75" s="142">
        <v>0</v>
      </c>
    </row>
    <row r="76" spans="1:104" x14ac:dyDescent="0.2">
      <c r="A76" s="181"/>
      <c r="B76" s="182" t="s">
        <v>76</v>
      </c>
      <c r="C76" s="183" t="str">
        <f>CONCATENATE(B48," ",C48)</f>
        <v>766 Konstrukce truhlářské</v>
      </c>
      <c r="D76" s="184"/>
      <c r="E76" s="185"/>
      <c r="F76" s="186"/>
      <c r="G76" s="187">
        <f>SUM(G48:G75)</f>
        <v>0</v>
      </c>
      <c r="O76" s="166">
        <v>4</v>
      </c>
      <c r="BA76" s="188">
        <f>SUM(BA48:BA75)</f>
        <v>0</v>
      </c>
      <c r="BB76" s="188">
        <f>SUM(BB48:BB75)</f>
        <v>0</v>
      </c>
      <c r="BC76" s="188">
        <f>SUM(BC48:BC75)</f>
        <v>0</v>
      </c>
      <c r="BD76" s="188">
        <f>SUM(BD48:BD75)</f>
        <v>0</v>
      </c>
      <c r="BE76" s="188">
        <f>SUM(BE48:BE75)</f>
        <v>0</v>
      </c>
    </row>
    <row r="77" spans="1:104" x14ac:dyDescent="0.2">
      <c r="A77" s="159" t="s">
        <v>74</v>
      </c>
      <c r="B77" s="160" t="s">
        <v>137</v>
      </c>
      <c r="C77" s="161" t="s">
        <v>138</v>
      </c>
      <c r="D77" s="162"/>
      <c r="E77" s="163"/>
      <c r="F77" s="163"/>
      <c r="G77" s="164"/>
      <c r="H77" s="165"/>
      <c r="I77" s="165"/>
      <c r="O77" s="166">
        <v>1</v>
      </c>
    </row>
    <row r="78" spans="1:104" x14ac:dyDescent="0.2">
      <c r="A78" s="167">
        <v>37</v>
      </c>
      <c r="B78" s="168" t="s">
        <v>139</v>
      </c>
      <c r="C78" s="169" t="s">
        <v>140</v>
      </c>
      <c r="D78" s="170" t="s">
        <v>86</v>
      </c>
      <c r="E78" s="171">
        <f>E79+E80</f>
        <v>8.11</v>
      </c>
      <c r="F78" s="204"/>
      <c r="G78" s="172">
        <f>E78*F78</f>
        <v>0</v>
      </c>
      <c r="O78" s="166">
        <v>2</v>
      </c>
      <c r="AA78" s="142">
        <v>1</v>
      </c>
      <c r="AB78" s="142">
        <v>7</v>
      </c>
      <c r="AC78" s="142">
        <v>7</v>
      </c>
      <c r="AZ78" s="142">
        <v>2</v>
      </c>
      <c r="BA78" s="142">
        <f>IF(AZ78=1,G78,0)</f>
        <v>0</v>
      </c>
      <c r="BB78" s="142">
        <f>IF(AZ78=2,G78,0)</f>
        <v>0</v>
      </c>
      <c r="BC78" s="142">
        <f>IF(AZ78=3,G78,0)</f>
        <v>0</v>
      </c>
      <c r="BD78" s="142">
        <f>IF(AZ78=4,G78,0)</f>
        <v>0</v>
      </c>
      <c r="BE78" s="142">
        <f>IF(AZ78=5,G78,0)</f>
        <v>0</v>
      </c>
      <c r="CA78" s="173">
        <v>1</v>
      </c>
      <c r="CB78" s="173">
        <v>7</v>
      </c>
      <c r="CZ78" s="142">
        <v>4.4600000000000004E-3</v>
      </c>
    </row>
    <row r="79" spans="1:104" x14ac:dyDescent="0.2">
      <c r="A79" s="174"/>
      <c r="B79" s="177"/>
      <c r="C79" s="270" t="s">
        <v>141</v>
      </c>
      <c r="D79" s="271"/>
      <c r="E79" s="178">
        <v>1.02</v>
      </c>
      <c r="F79" s="179"/>
      <c r="G79" s="180"/>
      <c r="M79" s="176" t="s">
        <v>141</v>
      </c>
      <c r="O79" s="166"/>
    </row>
    <row r="80" spans="1:104" x14ac:dyDescent="0.2">
      <c r="A80" s="174"/>
      <c r="B80" s="177"/>
      <c r="C80" s="270" t="s">
        <v>311</v>
      </c>
      <c r="D80" s="271"/>
      <c r="E80" s="178">
        <v>7.09</v>
      </c>
      <c r="F80" s="179"/>
      <c r="G80" s="180"/>
      <c r="M80" s="176" t="s">
        <v>142</v>
      </c>
      <c r="O80" s="166"/>
    </row>
    <row r="81" spans="1:104" x14ac:dyDescent="0.2">
      <c r="A81" s="167">
        <v>38</v>
      </c>
      <c r="B81" s="168" t="s">
        <v>143</v>
      </c>
      <c r="C81" s="169" t="s">
        <v>144</v>
      </c>
      <c r="D81" s="170" t="s">
        <v>86</v>
      </c>
      <c r="E81" s="171">
        <v>7.11</v>
      </c>
      <c r="F81" s="204"/>
      <c r="G81" s="172">
        <f>E81*F81</f>
        <v>0</v>
      </c>
      <c r="O81" s="166">
        <v>2</v>
      </c>
      <c r="AA81" s="142">
        <v>1</v>
      </c>
      <c r="AB81" s="142">
        <v>7</v>
      </c>
      <c r="AC81" s="142">
        <v>7</v>
      </c>
      <c r="AZ81" s="142">
        <v>2</v>
      </c>
      <c r="BA81" s="142">
        <f>IF(AZ81=1,G81,0)</f>
        <v>0</v>
      </c>
      <c r="BB81" s="142">
        <f>IF(AZ81=2,G81,0)</f>
        <v>0</v>
      </c>
      <c r="BC81" s="142">
        <f>IF(AZ81=3,G81,0)</f>
        <v>0</v>
      </c>
      <c r="BD81" s="142">
        <f>IF(AZ81=4,G81,0)</f>
        <v>0</v>
      </c>
      <c r="BE81" s="142">
        <f>IF(AZ81=5,G81,0)</f>
        <v>0</v>
      </c>
      <c r="CA81" s="173">
        <v>1</v>
      </c>
      <c r="CB81" s="173">
        <v>7</v>
      </c>
      <c r="CZ81" s="142">
        <v>4.2199999999999998E-3</v>
      </c>
    </row>
    <row r="82" spans="1:104" x14ac:dyDescent="0.2">
      <c r="A82" s="167">
        <v>39</v>
      </c>
      <c r="B82" s="168" t="s">
        <v>145</v>
      </c>
      <c r="C82" s="169" t="s">
        <v>146</v>
      </c>
      <c r="D82" s="170" t="s">
        <v>86</v>
      </c>
      <c r="E82" s="171">
        <v>2.5874999999999999</v>
      </c>
      <c r="F82" s="204"/>
      <c r="G82" s="172">
        <f>E82*F82</f>
        <v>0</v>
      </c>
      <c r="O82" s="166">
        <v>2</v>
      </c>
      <c r="AA82" s="142">
        <v>1</v>
      </c>
      <c r="AB82" s="142">
        <v>7</v>
      </c>
      <c r="AC82" s="142">
        <v>7</v>
      </c>
      <c r="AZ82" s="142">
        <v>2</v>
      </c>
      <c r="BA82" s="142">
        <f>IF(AZ82=1,G82,0)</f>
        <v>0</v>
      </c>
      <c r="BB82" s="142">
        <f>IF(AZ82=2,G82,0)</f>
        <v>0</v>
      </c>
      <c r="BC82" s="142">
        <f>IF(AZ82=3,G82,0)</f>
        <v>0</v>
      </c>
      <c r="BD82" s="142">
        <f>IF(AZ82=4,G82,0)</f>
        <v>0</v>
      </c>
      <c r="BE82" s="142">
        <f>IF(AZ82=5,G82,0)</f>
        <v>0</v>
      </c>
      <c r="CA82" s="173">
        <v>1</v>
      </c>
      <c r="CB82" s="173">
        <v>7</v>
      </c>
      <c r="CZ82" s="142">
        <v>0</v>
      </c>
    </row>
    <row r="83" spans="1:104" x14ac:dyDescent="0.2">
      <c r="A83" s="174"/>
      <c r="B83" s="177"/>
      <c r="C83" s="270" t="s">
        <v>147</v>
      </c>
      <c r="D83" s="271"/>
      <c r="E83" s="178">
        <v>1.02</v>
      </c>
      <c r="F83" s="179"/>
      <c r="G83" s="180"/>
      <c r="M83" s="176" t="s">
        <v>147</v>
      </c>
      <c r="O83" s="166"/>
    </row>
    <row r="84" spans="1:104" x14ac:dyDescent="0.2">
      <c r="A84" s="174"/>
      <c r="B84" s="177"/>
      <c r="C84" s="270" t="s">
        <v>148</v>
      </c>
      <c r="D84" s="271"/>
      <c r="E84" s="178">
        <v>1.5674999999999999</v>
      </c>
      <c r="F84" s="179"/>
      <c r="G84" s="180"/>
      <c r="M84" s="176" t="s">
        <v>148</v>
      </c>
      <c r="O84" s="166"/>
    </row>
    <row r="85" spans="1:104" x14ac:dyDescent="0.2">
      <c r="A85" s="167">
        <v>40</v>
      </c>
      <c r="B85" s="168" t="s">
        <v>303</v>
      </c>
      <c r="C85" s="169" t="s">
        <v>304</v>
      </c>
      <c r="D85" s="170" t="s">
        <v>81</v>
      </c>
      <c r="E85" s="171">
        <v>8</v>
      </c>
      <c r="F85" s="204"/>
      <c r="G85" s="172">
        <f>E85*F85</f>
        <v>0</v>
      </c>
      <c r="M85" s="176"/>
      <c r="O85" s="166"/>
    </row>
    <row r="86" spans="1:104" x14ac:dyDescent="0.2">
      <c r="A86" s="167">
        <v>41</v>
      </c>
      <c r="B86" s="168" t="s">
        <v>149</v>
      </c>
      <c r="C86" s="169" t="s">
        <v>150</v>
      </c>
      <c r="D86" s="170" t="s">
        <v>86</v>
      </c>
      <c r="E86" s="171">
        <v>7.11</v>
      </c>
      <c r="F86" s="204"/>
      <c r="G86" s="172">
        <f>E86*F86</f>
        <v>0</v>
      </c>
      <c r="O86" s="166">
        <v>2</v>
      </c>
      <c r="AA86" s="142">
        <v>1</v>
      </c>
      <c r="AB86" s="142">
        <v>7</v>
      </c>
      <c r="AC86" s="142">
        <v>7</v>
      </c>
      <c r="AZ86" s="142">
        <v>2</v>
      </c>
      <c r="BA86" s="142">
        <f>IF(AZ86=1,G86,0)</f>
        <v>0</v>
      </c>
      <c r="BB86" s="142">
        <f>IF(AZ86=2,G86,0)</f>
        <v>0</v>
      </c>
      <c r="BC86" s="142">
        <f>IF(AZ86=3,G86,0)</f>
        <v>0</v>
      </c>
      <c r="BD86" s="142">
        <f>IF(AZ86=4,G86,0)</f>
        <v>0</v>
      </c>
      <c r="BE86" s="142">
        <f>IF(AZ86=5,G86,0)</f>
        <v>0</v>
      </c>
      <c r="CA86" s="173">
        <v>1</v>
      </c>
      <c r="CB86" s="173">
        <v>7</v>
      </c>
      <c r="CZ86" s="142">
        <v>0</v>
      </c>
    </row>
    <row r="87" spans="1:104" x14ac:dyDescent="0.2">
      <c r="A87" s="167">
        <v>42</v>
      </c>
      <c r="B87" s="168" t="s">
        <v>151</v>
      </c>
      <c r="C87" s="169" t="s">
        <v>152</v>
      </c>
      <c r="D87" s="170" t="s">
        <v>86</v>
      </c>
      <c r="E87" s="171">
        <f>SUM(E88:E91)</f>
        <v>31.74</v>
      </c>
      <c r="F87" s="204"/>
      <c r="G87" s="172">
        <f>E87*F87</f>
        <v>0</v>
      </c>
      <c r="O87" s="166">
        <v>2</v>
      </c>
      <c r="AA87" s="142">
        <v>1</v>
      </c>
      <c r="AB87" s="142">
        <v>7</v>
      </c>
      <c r="AC87" s="142">
        <v>7</v>
      </c>
      <c r="AZ87" s="142">
        <v>2</v>
      </c>
      <c r="BA87" s="142">
        <f>IF(AZ87=1,G87,0)</f>
        <v>0</v>
      </c>
      <c r="BB87" s="142">
        <f>IF(AZ87=2,G87,0)</f>
        <v>0</v>
      </c>
      <c r="BC87" s="142">
        <f>IF(AZ87=3,G87,0)</f>
        <v>0</v>
      </c>
      <c r="BD87" s="142">
        <f>IF(AZ87=4,G87,0)</f>
        <v>0</v>
      </c>
      <c r="BE87" s="142">
        <f>IF(AZ87=5,G87,0)</f>
        <v>0</v>
      </c>
      <c r="CA87" s="173">
        <v>1</v>
      </c>
      <c r="CB87" s="173">
        <v>7</v>
      </c>
      <c r="CZ87" s="142">
        <v>4.0000000000000002E-4</v>
      </c>
    </row>
    <row r="88" spans="1:104" x14ac:dyDescent="0.2">
      <c r="A88" s="174"/>
      <c r="B88" s="177"/>
      <c r="C88" s="270" t="s">
        <v>141</v>
      </c>
      <c r="D88" s="271"/>
      <c r="E88" s="178">
        <v>1.02</v>
      </c>
      <c r="F88" s="179"/>
      <c r="G88" s="180"/>
      <c r="M88" s="176" t="s">
        <v>141</v>
      </c>
      <c r="O88" s="166"/>
    </row>
    <row r="89" spans="1:104" x14ac:dyDescent="0.2">
      <c r="A89" s="174"/>
      <c r="B89" s="177"/>
      <c r="C89" s="270" t="s">
        <v>260</v>
      </c>
      <c r="D89" s="271"/>
      <c r="E89" s="178">
        <v>2.72</v>
      </c>
      <c r="F89" s="179"/>
      <c r="G89" s="180"/>
      <c r="M89" s="176" t="s">
        <v>142</v>
      </c>
      <c r="O89" s="166"/>
    </row>
    <row r="90" spans="1:104" x14ac:dyDescent="0.2">
      <c r="A90" s="174"/>
      <c r="B90" s="177"/>
      <c r="C90" s="270" t="s">
        <v>153</v>
      </c>
      <c r="D90" s="271"/>
      <c r="E90" s="178">
        <v>2.92</v>
      </c>
      <c r="F90" s="179"/>
      <c r="G90" s="180"/>
      <c r="M90" s="176" t="s">
        <v>153</v>
      </c>
      <c r="O90" s="166"/>
    </row>
    <row r="91" spans="1:104" x14ac:dyDescent="0.2">
      <c r="A91" s="174"/>
      <c r="B91" s="177"/>
      <c r="C91" s="270" t="s">
        <v>154</v>
      </c>
      <c r="D91" s="271"/>
      <c r="E91" s="178">
        <v>25.08</v>
      </c>
      <c r="F91" s="179"/>
      <c r="G91" s="180"/>
      <c r="M91" s="176" t="s">
        <v>154</v>
      </c>
      <c r="O91" s="166"/>
    </row>
    <row r="92" spans="1:104" x14ac:dyDescent="0.2">
      <c r="A92" s="167">
        <v>43</v>
      </c>
      <c r="B92" s="168" t="s">
        <v>155</v>
      </c>
      <c r="C92" s="169" t="s">
        <v>156</v>
      </c>
      <c r="D92" s="170" t="s">
        <v>86</v>
      </c>
      <c r="E92" s="171">
        <f>E87</f>
        <v>31.74</v>
      </c>
      <c r="F92" s="204"/>
      <c r="G92" s="172">
        <f t="shared" ref="G92:G99" si="0">E92*F92</f>
        <v>0</v>
      </c>
      <c r="O92" s="166">
        <v>2</v>
      </c>
      <c r="AA92" s="142">
        <v>1</v>
      </c>
      <c r="AB92" s="142">
        <v>7</v>
      </c>
      <c r="AC92" s="142">
        <v>7</v>
      </c>
      <c r="AZ92" s="142">
        <v>2</v>
      </c>
      <c r="BA92" s="142">
        <f t="shared" ref="BA92:BA99" si="1">IF(AZ92=1,G92,0)</f>
        <v>0</v>
      </c>
      <c r="BB92" s="142">
        <f t="shared" ref="BB92:BB99" si="2">IF(AZ92=2,G92,0)</f>
        <v>0</v>
      </c>
      <c r="BC92" s="142">
        <f t="shared" ref="BC92:BC99" si="3">IF(AZ92=3,G92,0)</f>
        <v>0</v>
      </c>
      <c r="BD92" s="142">
        <f t="shared" ref="BD92:BD99" si="4">IF(AZ92=4,G92,0)</f>
        <v>0</v>
      </c>
      <c r="BE92" s="142">
        <f t="shared" ref="BE92:BE99" si="5">IF(AZ92=5,G92,0)</f>
        <v>0</v>
      </c>
      <c r="CA92" s="173">
        <v>1</v>
      </c>
      <c r="CB92" s="173">
        <v>7</v>
      </c>
      <c r="CZ92" s="142">
        <v>2.9999999999999997E-4</v>
      </c>
    </row>
    <row r="93" spans="1:104" x14ac:dyDescent="0.2">
      <c r="A93" s="167">
        <v>44</v>
      </c>
      <c r="B93" s="168" t="s">
        <v>316</v>
      </c>
      <c r="C93" s="221" t="s">
        <v>317</v>
      </c>
      <c r="D93" s="222" t="s">
        <v>86</v>
      </c>
      <c r="E93" s="171">
        <f>E92</f>
        <v>31.74</v>
      </c>
      <c r="F93" s="204"/>
      <c r="G93" s="224">
        <f>ROUND(E93*F93,2)</f>
        <v>0</v>
      </c>
      <c r="O93" s="166"/>
      <c r="CA93" s="173"/>
      <c r="CB93" s="173"/>
    </row>
    <row r="94" spans="1:104" x14ac:dyDescent="0.2">
      <c r="A94" s="167">
        <v>45</v>
      </c>
      <c r="B94" s="168" t="s">
        <v>157</v>
      </c>
      <c r="C94" s="169" t="s">
        <v>158</v>
      </c>
      <c r="D94" s="170" t="s">
        <v>86</v>
      </c>
      <c r="E94" s="171">
        <v>7.11</v>
      </c>
      <c r="F94" s="204"/>
      <c r="G94" s="172">
        <f t="shared" si="0"/>
        <v>0</v>
      </c>
      <c r="O94" s="166">
        <v>2</v>
      </c>
      <c r="AA94" s="142">
        <v>1</v>
      </c>
      <c r="AB94" s="142">
        <v>7</v>
      </c>
      <c r="AC94" s="142">
        <v>7</v>
      </c>
      <c r="AZ94" s="142">
        <v>2</v>
      </c>
      <c r="BA94" s="142">
        <f t="shared" si="1"/>
        <v>0</v>
      </c>
      <c r="BB94" s="142">
        <f t="shared" si="2"/>
        <v>0</v>
      </c>
      <c r="BC94" s="142">
        <f t="shared" si="3"/>
        <v>0</v>
      </c>
      <c r="BD94" s="142">
        <f t="shared" si="4"/>
        <v>0</v>
      </c>
      <c r="BE94" s="142">
        <f t="shared" si="5"/>
        <v>0</v>
      </c>
      <c r="CA94" s="173">
        <v>1</v>
      </c>
      <c r="CB94" s="173">
        <v>7</v>
      </c>
      <c r="CZ94" s="142">
        <v>5.1799999999999997E-3</v>
      </c>
    </row>
    <row r="95" spans="1:104" x14ac:dyDescent="0.2">
      <c r="A95" s="167">
        <v>46</v>
      </c>
      <c r="B95" s="205" t="s">
        <v>312</v>
      </c>
      <c r="C95" s="206" t="s">
        <v>313</v>
      </c>
      <c r="D95" s="207" t="s">
        <v>81</v>
      </c>
      <c r="E95" s="244">
        <v>3.4</v>
      </c>
      <c r="F95" s="204"/>
      <c r="G95" s="172">
        <f>ROUND(E95*F95,2)</f>
        <v>0</v>
      </c>
      <c r="O95" s="166"/>
      <c r="CA95" s="173"/>
      <c r="CB95" s="173"/>
    </row>
    <row r="96" spans="1:104" x14ac:dyDescent="0.2">
      <c r="A96" s="167">
        <v>47</v>
      </c>
      <c r="B96" s="168" t="s">
        <v>159</v>
      </c>
      <c r="C96" s="169" t="s">
        <v>160</v>
      </c>
      <c r="D96" s="170" t="s">
        <v>86</v>
      </c>
      <c r="E96" s="171">
        <f>E87</f>
        <v>31.74</v>
      </c>
      <c r="F96" s="204"/>
      <c r="G96" s="172">
        <f t="shared" si="0"/>
        <v>0</v>
      </c>
      <c r="O96" s="166">
        <v>2</v>
      </c>
      <c r="AA96" s="142">
        <v>1</v>
      </c>
      <c r="AB96" s="142">
        <v>7</v>
      </c>
      <c r="AC96" s="142">
        <v>7</v>
      </c>
      <c r="AZ96" s="142">
        <v>2</v>
      </c>
      <c r="BA96" s="142">
        <f t="shared" si="1"/>
        <v>0</v>
      </c>
      <c r="BB96" s="142">
        <f t="shared" si="2"/>
        <v>0</v>
      </c>
      <c r="BC96" s="142">
        <f t="shared" si="3"/>
        <v>0</v>
      </c>
      <c r="BD96" s="142">
        <f t="shared" si="4"/>
        <v>0</v>
      </c>
      <c r="BE96" s="142">
        <f t="shared" si="5"/>
        <v>0</v>
      </c>
      <c r="CA96" s="173">
        <v>1</v>
      </c>
      <c r="CB96" s="173">
        <v>7</v>
      </c>
      <c r="CZ96" s="142">
        <v>7.1500000000000001E-3</v>
      </c>
    </row>
    <row r="97" spans="1:104" x14ac:dyDescent="0.2">
      <c r="A97" s="167">
        <v>48</v>
      </c>
      <c r="B97" s="168" t="s">
        <v>161</v>
      </c>
      <c r="C97" s="169" t="s">
        <v>162</v>
      </c>
      <c r="D97" s="170" t="s">
        <v>86</v>
      </c>
      <c r="E97" s="171">
        <f>E96</f>
        <v>31.74</v>
      </c>
      <c r="F97" s="204"/>
      <c r="G97" s="172">
        <f t="shared" si="0"/>
        <v>0</v>
      </c>
      <c r="O97" s="166">
        <v>2</v>
      </c>
      <c r="AA97" s="142">
        <v>1</v>
      </c>
      <c r="AB97" s="142">
        <v>7</v>
      </c>
      <c r="AC97" s="142">
        <v>7</v>
      </c>
      <c r="AZ97" s="142">
        <v>2</v>
      </c>
      <c r="BA97" s="142">
        <f t="shared" si="1"/>
        <v>0</v>
      </c>
      <c r="BB97" s="142">
        <f t="shared" si="2"/>
        <v>0</v>
      </c>
      <c r="BC97" s="142">
        <f t="shared" si="3"/>
        <v>0</v>
      </c>
      <c r="BD97" s="142">
        <f t="shared" si="4"/>
        <v>0</v>
      </c>
      <c r="BE97" s="142">
        <f t="shared" si="5"/>
        <v>0</v>
      </c>
      <c r="CA97" s="173">
        <v>1</v>
      </c>
      <c r="CB97" s="173">
        <v>7</v>
      </c>
      <c r="CZ97" s="142">
        <v>1.7899999999999999E-3</v>
      </c>
    </row>
    <row r="98" spans="1:104" x14ac:dyDescent="0.2">
      <c r="A98" s="167">
        <v>49</v>
      </c>
      <c r="B98" s="168" t="s">
        <v>163</v>
      </c>
      <c r="C98" s="169" t="s">
        <v>164</v>
      </c>
      <c r="D98" s="170" t="s">
        <v>86</v>
      </c>
      <c r="E98" s="171">
        <f>E97</f>
        <v>31.74</v>
      </c>
      <c r="F98" s="204"/>
      <c r="G98" s="172">
        <f t="shared" si="0"/>
        <v>0</v>
      </c>
      <c r="O98" s="166">
        <v>2</v>
      </c>
      <c r="AA98" s="142">
        <v>1</v>
      </c>
      <c r="AB98" s="142">
        <v>7</v>
      </c>
      <c r="AC98" s="142">
        <v>7</v>
      </c>
      <c r="AZ98" s="142">
        <v>2</v>
      </c>
      <c r="BA98" s="142">
        <f t="shared" si="1"/>
        <v>0</v>
      </c>
      <c r="BB98" s="142">
        <f t="shared" si="2"/>
        <v>0</v>
      </c>
      <c r="BC98" s="142">
        <f t="shared" si="3"/>
        <v>0</v>
      </c>
      <c r="BD98" s="142">
        <f t="shared" si="4"/>
        <v>0</v>
      </c>
      <c r="BE98" s="142">
        <f t="shared" si="5"/>
        <v>0</v>
      </c>
      <c r="CA98" s="173">
        <v>1</v>
      </c>
      <c r="CB98" s="173">
        <v>7</v>
      </c>
      <c r="CZ98" s="142">
        <v>0</v>
      </c>
    </row>
    <row r="99" spans="1:104" ht="12.75" customHeight="1" x14ac:dyDescent="0.2">
      <c r="A99" s="167">
        <v>50</v>
      </c>
      <c r="B99" s="168" t="s">
        <v>165</v>
      </c>
      <c r="C99" s="169" t="s">
        <v>166</v>
      </c>
      <c r="D99" s="170" t="s">
        <v>81</v>
      </c>
      <c r="E99" s="171">
        <v>20.149999999999999</v>
      </c>
      <c r="F99" s="204"/>
      <c r="G99" s="172">
        <f t="shared" si="0"/>
        <v>0</v>
      </c>
      <c r="O99" s="166">
        <v>2</v>
      </c>
      <c r="AA99" s="142">
        <v>12</v>
      </c>
      <c r="AB99" s="142">
        <v>0</v>
      </c>
      <c r="AC99" s="142">
        <v>4</v>
      </c>
      <c r="AZ99" s="142">
        <v>2</v>
      </c>
      <c r="BA99" s="142">
        <f t="shared" si="1"/>
        <v>0</v>
      </c>
      <c r="BB99" s="142">
        <f t="shared" si="2"/>
        <v>0</v>
      </c>
      <c r="BC99" s="142">
        <f t="shared" si="3"/>
        <v>0</v>
      </c>
      <c r="BD99" s="142">
        <f t="shared" si="4"/>
        <v>0</v>
      </c>
      <c r="BE99" s="142">
        <f t="shared" si="5"/>
        <v>0</v>
      </c>
      <c r="CA99" s="173">
        <v>12</v>
      </c>
      <c r="CB99" s="173">
        <v>0</v>
      </c>
      <c r="CZ99" s="142">
        <v>0</v>
      </c>
    </row>
    <row r="100" spans="1:104" ht="12.75" customHeight="1" x14ac:dyDescent="0.2">
      <c r="A100" s="174"/>
      <c r="B100" s="177"/>
      <c r="C100" s="270" t="s">
        <v>167</v>
      </c>
      <c r="D100" s="271"/>
      <c r="E100" s="178">
        <v>8.9</v>
      </c>
      <c r="F100" s="179"/>
      <c r="G100" s="180"/>
      <c r="M100" s="176" t="s">
        <v>167</v>
      </c>
      <c r="O100" s="166"/>
    </row>
    <row r="101" spans="1:104" ht="12.75" customHeight="1" x14ac:dyDescent="0.2">
      <c r="A101" s="174"/>
      <c r="B101" s="177"/>
      <c r="C101" s="270" t="s">
        <v>168</v>
      </c>
      <c r="D101" s="271"/>
      <c r="E101" s="178">
        <v>9.75</v>
      </c>
      <c r="F101" s="179"/>
      <c r="G101" s="180"/>
      <c r="M101" s="176" t="s">
        <v>168</v>
      </c>
      <c r="O101" s="166"/>
    </row>
    <row r="102" spans="1:104" ht="12.75" customHeight="1" x14ac:dyDescent="0.2">
      <c r="A102" s="174"/>
      <c r="B102" s="177"/>
      <c r="C102" s="270" t="s">
        <v>169</v>
      </c>
      <c r="D102" s="271"/>
      <c r="E102" s="178">
        <v>1.5</v>
      </c>
      <c r="F102" s="179"/>
      <c r="G102" s="180"/>
      <c r="M102" s="176" t="s">
        <v>169</v>
      </c>
      <c r="O102" s="166"/>
    </row>
    <row r="103" spans="1:104" ht="12.75" customHeight="1" x14ac:dyDescent="0.2">
      <c r="A103" s="167">
        <v>51</v>
      </c>
      <c r="B103" s="168" t="s">
        <v>170</v>
      </c>
      <c r="C103" s="169" t="s">
        <v>282</v>
      </c>
      <c r="D103" s="170" t="s">
        <v>86</v>
      </c>
      <c r="E103" s="171">
        <f>E78*1.1</f>
        <v>8.9209999999999994</v>
      </c>
      <c r="F103" s="204"/>
      <c r="G103" s="172">
        <f>E103*F103</f>
        <v>0</v>
      </c>
      <c r="O103" s="166">
        <v>2</v>
      </c>
      <c r="AA103" s="142">
        <v>3</v>
      </c>
      <c r="AB103" s="142">
        <v>7</v>
      </c>
      <c r="AC103" s="142">
        <v>1</v>
      </c>
      <c r="AZ103" s="142">
        <v>2</v>
      </c>
      <c r="BA103" s="142">
        <f>IF(AZ103=1,G103,0)</f>
        <v>0</v>
      </c>
      <c r="BB103" s="142">
        <f>IF(AZ103=2,G103,0)</f>
        <v>0</v>
      </c>
      <c r="BC103" s="142">
        <f>IF(AZ103=3,G103,0)</f>
        <v>0</v>
      </c>
      <c r="BD103" s="142">
        <f>IF(AZ103=4,G103,0)</f>
        <v>0</v>
      </c>
      <c r="BE103" s="142">
        <f>IF(AZ103=5,G103,0)</f>
        <v>0</v>
      </c>
      <c r="CA103" s="173">
        <v>3</v>
      </c>
      <c r="CB103" s="173">
        <v>7</v>
      </c>
      <c r="CZ103" s="142">
        <v>1.5E-3</v>
      </c>
    </row>
    <row r="104" spans="1:104" ht="12.75" customHeight="1" x14ac:dyDescent="0.2">
      <c r="A104" s="174"/>
      <c r="B104" s="177"/>
      <c r="C104" s="270" t="s">
        <v>261</v>
      </c>
      <c r="D104" s="271"/>
      <c r="E104" s="178">
        <v>4.1100000000000003</v>
      </c>
      <c r="F104" s="179"/>
      <c r="G104" s="180"/>
      <c r="M104" s="176" t="s">
        <v>141</v>
      </c>
      <c r="O104" s="166"/>
    </row>
    <row r="105" spans="1:104" ht="12.75" customHeight="1" x14ac:dyDescent="0.2">
      <c r="A105" s="167">
        <v>52</v>
      </c>
      <c r="B105" s="168" t="s">
        <v>171</v>
      </c>
      <c r="C105" s="169" t="s">
        <v>172</v>
      </c>
      <c r="D105" s="170" t="s">
        <v>120</v>
      </c>
      <c r="E105" s="171">
        <v>0.34542</v>
      </c>
      <c r="F105" s="204"/>
      <c r="G105" s="172">
        <f>E105*F105</f>
        <v>0</v>
      </c>
      <c r="O105" s="166">
        <v>2</v>
      </c>
      <c r="AA105" s="142">
        <v>7</v>
      </c>
      <c r="AB105" s="142">
        <v>1001</v>
      </c>
      <c r="AC105" s="142">
        <v>5</v>
      </c>
      <c r="AZ105" s="142">
        <v>2</v>
      </c>
      <c r="BA105" s="142">
        <f>IF(AZ105=1,G105,0)</f>
        <v>0</v>
      </c>
      <c r="BB105" s="142">
        <f>IF(AZ105=2,G105,0)</f>
        <v>0</v>
      </c>
      <c r="BC105" s="142">
        <f>IF(AZ105=3,G105,0)</f>
        <v>0</v>
      </c>
      <c r="BD105" s="142">
        <f>IF(AZ105=4,G105,0)</f>
        <v>0</v>
      </c>
      <c r="BE105" s="142">
        <f>IF(AZ105=5,G105,0)</f>
        <v>0</v>
      </c>
      <c r="CA105" s="173">
        <v>7</v>
      </c>
      <c r="CB105" s="173">
        <v>1001</v>
      </c>
      <c r="CZ105" s="142">
        <v>0</v>
      </c>
    </row>
    <row r="106" spans="1:104" ht="12.75" customHeight="1" x14ac:dyDescent="0.2">
      <c r="A106" s="167">
        <v>53</v>
      </c>
      <c r="B106" s="168" t="s">
        <v>173</v>
      </c>
      <c r="C106" s="169" t="s">
        <v>174</v>
      </c>
      <c r="D106" s="170" t="s">
        <v>120</v>
      </c>
      <c r="E106" s="171">
        <v>0.34542</v>
      </c>
      <c r="F106" s="204"/>
      <c r="G106" s="172">
        <f>E106*F106</f>
        <v>0</v>
      </c>
      <c r="O106" s="166">
        <v>2</v>
      </c>
      <c r="AA106" s="142">
        <v>7</v>
      </c>
      <c r="AB106" s="142">
        <v>1001</v>
      </c>
      <c r="AC106" s="142">
        <v>5</v>
      </c>
      <c r="AZ106" s="142">
        <v>2</v>
      </c>
      <c r="BA106" s="142">
        <f>IF(AZ106=1,G106,0)</f>
        <v>0</v>
      </c>
      <c r="BB106" s="142">
        <f>IF(AZ106=2,G106,0)</f>
        <v>0</v>
      </c>
      <c r="BC106" s="142">
        <f>IF(AZ106=3,G106,0)</f>
        <v>0</v>
      </c>
      <c r="BD106" s="142">
        <f>IF(AZ106=4,G106,0)</f>
        <v>0</v>
      </c>
      <c r="BE106" s="142">
        <f>IF(AZ106=5,G106,0)</f>
        <v>0</v>
      </c>
      <c r="CA106" s="173">
        <v>7</v>
      </c>
      <c r="CB106" s="173">
        <v>1001</v>
      </c>
      <c r="CZ106" s="142">
        <v>0</v>
      </c>
    </row>
    <row r="107" spans="1:104" x14ac:dyDescent="0.2">
      <c r="A107" s="167">
        <v>54</v>
      </c>
      <c r="B107" s="168" t="s">
        <v>121</v>
      </c>
      <c r="C107" s="169" t="s">
        <v>122</v>
      </c>
      <c r="D107" s="170" t="s">
        <v>120</v>
      </c>
      <c r="E107" s="171">
        <v>7.0431750000000001E-2</v>
      </c>
      <c r="F107" s="204"/>
      <c r="G107" s="172">
        <f>E107*F107</f>
        <v>0</v>
      </c>
      <c r="O107" s="166">
        <v>2</v>
      </c>
      <c r="AA107" s="142">
        <v>8</v>
      </c>
      <c r="AB107" s="142">
        <v>0</v>
      </c>
      <c r="AC107" s="142">
        <v>3</v>
      </c>
      <c r="AZ107" s="142">
        <v>2</v>
      </c>
      <c r="BA107" s="142">
        <f>IF(AZ107=1,G107,0)</f>
        <v>0</v>
      </c>
      <c r="BB107" s="142">
        <f>IF(AZ107=2,G107,0)</f>
        <v>0</v>
      </c>
      <c r="BC107" s="142">
        <f>IF(AZ107=3,G107,0)</f>
        <v>0</v>
      </c>
      <c r="BD107" s="142">
        <f>IF(AZ107=4,G107,0)</f>
        <v>0</v>
      </c>
      <c r="BE107" s="142">
        <f>IF(AZ107=5,G107,0)</f>
        <v>0</v>
      </c>
      <c r="CA107" s="173">
        <v>8</v>
      </c>
      <c r="CB107" s="173">
        <v>0</v>
      </c>
      <c r="CZ107" s="142">
        <v>0</v>
      </c>
    </row>
    <row r="108" spans="1:104" x14ac:dyDescent="0.2">
      <c r="A108" s="167">
        <v>55</v>
      </c>
      <c r="B108" s="168" t="s">
        <v>123</v>
      </c>
      <c r="C108" s="169" t="s">
        <v>124</v>
      </c>
      <c r="D108" s="170" t="s">
        <v>120</v>
      </c>
      <c r="E108" s="171">
        <v>7.0431750000000001E-2</v>
      </c>
      <c r="F108" s="204"/>
      <c r="G108" s="172">
        <f>E108*F108</f>
        <v>0</v>
      </c>
      <c r="O108" s="166">
        <v>2</v>
      </c>
      <c r="AA108" s="142">
        <v>8</v>
      </c>
      <c r="AB108" s="142">
        <v>0</v>
      </c>
      <c r="AC108" s="142">
        <v>3</v>
      </c>
      <c r="AZ108" s="142">
        <v>2</v>
      </c>
      <c r="BA108" s="142">
        <f>IF(AZ108=1,G108,0)</f>
        <v>0</v>
      </c>
      <c r="BB108" s="142">
        <f>IF(AZ108=2,G108,0)</f>
        <v>0</v>
      </c>
      <c r="BC108" s="142">
        <f>IF(AZ108=3,G108,0)</f>
        <v>0</v>
      </c>
      <c r="BD108" s="142">
        <f>IF(AZ108=4,G108,0)</f>
        <v>0</v>
      </c>
      <c r="BE108" s="142">
        <f>IF(AZ108=5,G108,0)</f>
        <v>0</v>
      </c>
      <c r="CA108" s="173">
        <v>8</v>
      </c>
      <c r="CB108" s="173">
        <v>0</v>
      </c>
      <c r="CZ108" s="142">
        <v>0</v>
      </c>
    </row>
    <row r="109" spans="1:104" x14ac:dyDescent="0.2">
      <c r="A109" s="181"/>
      <c r="B109" s="182" t="s">
        <v>76</v>
      </c>
      <c r="C109" s="183" t="str">
        <f>CONCATENATE(B77," ",C77)</f>
        <v>771 Podlahy z dlaždic a obklady</v>
      </c>
      <c r="D109" s="184"/>
      <c r="E109" s="185"/>
      <c r="F109" s="186"/>
      <c r="G109" s="187">
        <f>SUM(G77:G108)</f>
        <v>0</v>
      </c>
      <c r="O109" s="166">
        <v>4</v>
      </c>
      <c r="BA109" s="188">
        <f>SUM(BA77:BA108)</f>
        <v>0</v>
      </c>
      <c r="BB109" s="188">
        <f>SUM(BB77:BB108)</f>
        <v>0</v>
      </c>
      <c r="BC109" s="188">
        <f>SUM(BC77:BC108)</f>
        <v>0</v>
      </c>
      <c r="BD109" s="188">
        <f>SUM(BD77:BD108)</f>
        <v>0</v>
      </c>
      <c r="BE109" s="188">
        <f>SUM(BE77:BE108)</f>
        <v>0</v>
      </c>
    </row>
    <row r="110" spans="1:104" x14ac:dyDescent="0.2">
      <c r="A110" s="159" t="s">
        <v>74</v>
      </c>
      <c r="B110" s="160" t="s">
        <v>175</v>
      </c>
      <c r="C110" s="161" t="s">
        <v>176</v>
      </c>
      <c r="D110" s="162"/>
      <c r="E110" s="163"/>
      <c r="F110" s="163"/>
      <c r="G110" s="164"/>
      <c r="H110" s="165"/>
      <c r="I110" s="165"/>
      <c r="O110" s="166">
        <v>1</v>
      </c>
    </row>
    <row r="111" spans="1:104" x14ac:dyDescent="0.2">
      <c r="A111" s="167">
        <v>56</v>
      </c>
      <c r="B111" s="168" t="s">
        <v>177</v>
      </c>
      <c r="C111" s="169" t="s">
        <v>178</v>
      </c>
      <c r="D111" s="170" t="s">
        <v>81</v>
      </c>
      <c r="E111" s="171">
        <v>24.5</v>
      </c>
      <c r="F111" s="204"/>
      <c r="G111" s="172">
        <f>E111*F111</f>
        <v>0</v>
      </c>
      <c r="O111" s="166">
        <v>2</v>
      </c>
      <c r="AA111" s="142">
        <v>1</v>
      </c>
      <c r="AB111" s="142">
        <v>7</v>
      </c>
      <c r="AC111" s="142">
        <v>7</v>
      </c>
      <c r="AZ111" s="142">
        <v>2</v>
      </c>
      <c r="BA111" s="142">
        <f>IF(AZ111=1,G111,0)</f>
        <v>0</v>
      </c>
      <c r="BB111" s="142">
        <f>IF(AZ111=2,G111,0)</f>
        <v>0</v>
      </c>
      <c r="BC111" s="142">
        <f>IF(AZ111=3,G111,0)</f>
        <v>0</v>
      </c>
      <c r="BD111" s="142">
        <f>IF(AZ111=4,G111,0)</f>
        <v>0</v>
      </c>
      <c r="BE111" s="142">
        <f>IF(AZ111=5,G111,0)</f>
        <v>0</v>
      </c>
      <c r="CA111" s="173">
        <v>1</v>
      </c>
      <c r="CB111" s="173">
        <v>7</v>
      </c>
      <c r="CZ111" s="142">
        <v>0</v>
      </c>
    </row>
    <row r="112" spans="1:104" x14ac:dyDescent="0.2">
      <c r="A112" s="174"/>
      <c r="B112" s="177"/>
      <c r="C112" s="270" t="s">
        <v>179</v>
      </c>
      <c r="D112" s="271"/>
      <c r="E112" s="178">
        <v>24.5</v>
      </c>
      <c r="F112" s="179"/>
      <c r="G112" s="180"/>
      <c r="M112" s="176" t="s">
        <v>179</v>
      </c>
      <c r="O112" s="166"/>
    </row>
    <row r="113" spans="1:104" ht="22.5" x14ac:dyDescent="0.2">
      <c r="A113" s="167">
        <v>57</v>
      </c>
      <c r="B113" s="168" t="s">
        <v>180</v>
      </c>
      <c r="C113" s="169" t="s">
        <v>181</v>
      </c>
      <c r="D113" s="170" t="s">
        <v>81</v>
      </c>
      <c r="E113" s="171">
        <v>24.5</v>
      </c>
      <c r="F113" s="204"/>
      <c r="G113" s="172">
        <f>E113*F113</f>
        <v>0</v>
      </c>
      <c r="O113" s="166">
        <v>2</v>
      </c>
      <c r="AA113" s="142">
        <v>1</v>
      </c>
      <c r="AB113" s="142">
        <v>7</v>
      </c>
      <c r="AC113" s="142">
        <v>7</v>
      </c>
      <c r="AZ113" s="142">
        <v>2</v>
      </c>
      <c r="BA113" s="142">
        <f>IF(AZ113=1,G113,0)</f>
        <v>0</v>
      </c>
      <c r="BB113" s="142">
        <f>IF(AZ113=2,G113,0)</f>
        <v>0</v>
      </c>
      <c r="BC113" s="142">
        <f>IF(AZ113=3,G113,0)</f>
        <v>0</v>
      </c>
      <c r="BD113" s="142">
        <f>IF(AZ113=4,G113,0)</f>
        <v>0</v>
      </c>
      <c r="BE113" s="142">
        <f>IF(AZ113=5,G113,0)</f>
        <v>0</v>
      </c>
      <c r="CA113" s="173">
        <v>1</v>
      </c>
      <c r="CB113" s="173">
        <v>7</v>
      </c>
      <c r="CZ113" s="142">
        <v>8.0000000000000007E-5</v>
      </c>
    </row>
    <row r="114" spans="1:104" ht="22.5" x14ac:dyDescent="0.2">
      <c r="A114" s="167">
        <v>58</v>
      </c>
      <c r="B114" s="168" t="s">
        <v>182</v>
      </c>
      <c r="C114" s="169" t="s">
        <v>183</v>
      </c>
      <c r="D114" s="170" t="s">
        <v>86</v>
      </c>
      <c r="E114" s="171">
        <v>29.6</v>
      </c>
      <c r="F114" s="204"/>
      <c r="G114" s="172">
        <f>E114*F114</f>
        <v>0</v>
      </c>
      <c r="O114" s="166">
        <v>2</v>
      </c>
      <c r="AA114" s="142">
        <v>1</v>
      </c>
      <c r="AB114" s="142">
        <v>7</v>
      </c>
      <c r="AC114" s="142">
        <v>7</v>
      </c>
      <c r="AZ114" s="142">
        <v>2</v>
      </c>
      <c r="BA114" s="142">
        <f>IF(AZ114=1,G114,0)</f>
        <v>0</v>
      </c>
      <c r="BB114" s="142">
        <f>IF(AZ114=2,G114,0)</f>
        <v>0</v>
      </c>
      <c r="BC114" s="142">
        <f>IF(AZ114=3,G114,0)</f>
        <v>0</v>
      </c>
      <c r="BD114" s="142">
        <f>IF(AZ114=4,G114,0)</f>
        <v>0</v>
      </c>
      <c r="BE114" s="142">
        <f>IF(AZ114=5,G114,0)</f>
        <v>0</v>
      </c>
      <c r="CA114" s="173">
        <v>1</v>
      </c>
      <c r="CB114" s="173">
        <v>7</v>
      </c>
      <c r="CZ114" s="142">
        <v>0</v>
      </c>
    </row>
    <row r="115" spans="1:104" x14ac:dyDescent="0.2">
      <c r="A115" s="174"/>
      <c r="B115" s="177"/>
      <c r="C115" s="270" t="s">
        <v>184</v>
      </c>
      <c r="D115" s="271"/>
      <c r="E115" s="178">
        <v>29.6</v>
      </c>
      <c r="F115" s="179"/>
      <c r="G115" s="180"/>
      <c r="M115" s="176" t="s">
        <v>184</v>
      </c>
      <c r="O115" s="166"/>
    </row>
    <row r="116" spans="1:104" ht="22.5" x14ac:dyDescent="0.2">
      <c r="A116" s="167">
        <v>59</v>
      </c>
      <c r="B116" s="168" t="s">
        <v>185</v>
      </c>
      <c r="C116" s="169" t="s">
        <v>186</v>
      </c>
      <c r="D116" s="170" t="s">
        <v>86</v>
      </c>
      <c r="E116" s="171">
        <v>29.58</v>
      </c>
      <c r="F116" s="204"/>
      <c r="G116" s="172">
        <f>E116*F116</f>
        <v>0</v>
      </c>
      <c r="O116" s="166">
        <v>2</v>
      </c>
      <c r="AA116" s="142">
        <v>1</v>
      </c>
      <c r="AB116" s="142">
        <v>7</v>
      </c>
      <c r="AC116" s="142">
        <v>7</v>
      </c>
      <c r="AZ116" s="142">
        <v>2</v>
      </c>
      <c r="BA116" s="142">
        <f>IF(AZ116=1,G116,0)</f>
        <v>0</v>
      </c>
      <c r="BB116" s="142">
        <f>IF(AZ116=2,G116,0)</f>
        <v>0</v>
      </c>
      <c r="BC116" s="142">
        <f>IF(AZ116=3,G116,0)</f>
        <v>0</v>
      </c>
      <c r="BD116" s="142">
        <f>IF(AZ116=4,G116,0)</f>
        <v>0</v>
      </c>
      <c r="BE116" s="142">
        <f>IF(AZ116=5,G116,0)</f>
        <v>0</v>
      </c>
      <c r="CA116" s="173">
        <v>1</v>
      </c>
      <c r="CB116" s="173">
        <v>7</v>
      </c>
      <c r="CZ116" s="142">
        <v>2.5000000000000001E-4</v>
      </c>
    </row>
    <row r="117" spans="1:104" x14ac:dyDescent="0.2">
      <c r="A117" s="174"/>
      <c r="B117" s="177"/>
      <c r="C117" s="270" t="s">
        <v>187</v>
      </c>
      <c r="D117" s="271"/>
      <c r="E117" s="178">
        <v>4.5</v>
      </c>
      <c r="F117" s="179"/>
      <c r="G117" s="180"/>
      <c r="M117" s="176" t="s">
        <v>187</v>
      </c>
      <c r="O117" s="166"/>
    </row>
    <row r="118" spans="1:104" x14ac:dyDescent="0.2">
      <c r="A118" s="174"/>
      <c r="B118" s="177"/>
      <c r="C118" s="270" t="s">
        <v>188</v>
      </c>
      <c r="D118" s="271"/>
      <c r="E118" s="178">
        <v>25.08</v>
      </c>
      <c r="F118" s="179"/>
      <c r="G118" s="180"/>
      <c r="M118" s="176" t="s">
        <v>188</v>
      </c>
      <c r="O118" s="166"/>
    </row>
    <row r="119" spans="1:104" ht="22.5" x14ac:dyDescent="0.2">
      <c r="A119" s="167">
        <v>60</v>
      </c>
      <c r="B119" s="168" t="s">
        <v>189</v>
      </c>
      <c r="C119" s="169" t="s">
        <v>190</v>
      </c>
      <c r="D119" s="170" t="s">
        <v>81</v>
      </c>
      <c r="E119" s="171">
        <v>0.6</v>
      </c>
      <c r="F119" s="204"/>
      <c r="G119" s="172">
        <f>E119*F119</f>
        <v>0</v>
      </c>
      <c r="O119" s="166">
        <v>2</v>
      </c>
      <c r="AA119" s="142">
        <v>1</v>
      </c>
      <c r="AB119" s="142">
        <v>7</v>
      </c>
      <c r="AC119" s="142">
        <v>7</v>
      </c>
      <c r="AZ119" s="142">
        <v>2</v>
      </c>
      <c r="BA119" s="142">
        <f>IF(AZ119=1,G119,0)</f>
        <v>0</v>
      </c>
      <c r="BB119" s="142">
        <f>IF(AZ119=2,G119,0)</f>
        <v>0</v>
      </c>
      <c r="BC119" s="142">
        <f>IF(AZ119=3,G119,0)</f>
        <v>0</v>
      </c>
      <c r="BD119" s="142">
        <f>IF(AZ119=4,G119,0)</f>
        <v>0</v>
      </c>
      <c r="BE119" s="142">
        <f>IF(AZ119=5,G119,0)</f>
        <v>0</v>
      </c>
      <c r="CA119" s="173">
        <v>1</v>
      </c>
      <c r="CB119" s="173">
        <v>7</v>
      </c>
      <c r="CZ119" s="142">
        <v>1.7000000000000001E-4</v>
      </c>
    </row>
    <row r="120" spans="1:104" x14ac:dyDescent="0.2">
      <c r="A120" s="174"/>
      <c r="B120" s="177"/>
      <c r="C120" s="270" t="s">
        <v>191</v>
      </c>
      <c r="D120" s="271"/>
      <c r="E120" s="178">
        <v>0.6</v>
      </c>
      <c r="F120" s="179"/>
      <c r="G120" s="180"/>
      <c r="M120" s="176" t="s">
        <v>191</v>
      </c>
      <c r="O120" s="166"/>
    </row>
    <row r="121" spans="1:104" ht="22.5" x14ac:dyDescent="0.2">
      <c r="A121" s="167">
        <v>61</v>
      </c>
      <c r="B121" s="168" t="s">
        <v>192</v>
      </c>
      <c r="C121" s="169" t="s">
        <v>193</v>
      </c>
      <c r="D121" s="170" t="s">
        <v>81</v>
      </c>
      <c r="E121" s="171">
        <v>0.6</v>
      </c>
      <c r="F121" s="204"/>
      <c r="G121" s="172">
        <f>E121*F121</f>
        <v>0</v>
      </c>
      <c r="O121" s="166">
        <v>2</v>
      </c>
      <c r="AA121" s="142">
        <v>1</v>
      </c>
      <c r="AB121" s="142">
        <v>7</v>
      </c>
      <c r="AC121" s="142">
        <v>7</v>
      </c>
      <c r="AZ121" s="142">
        <v>2</v>
      </c>
      <c r="BA121" s="142">
        <f>IF(AZ121=1,G121,0)</f>
        <v>0</v>
      </c>
      <c r="BB121" s="142">
        <f>IF(AZ121=2,G121,0)</f>
        <v>0</v>
      </c>
      <c r="BC121" s="142">
        <f>IF(AZ121=3,G121,0)</f>
        <v>0</v>
      </c>
      <c r="BD121" s="142">
        <f>IF(AZ121=4,G121,0)</f>
        <v>0</v>
      </c>
      <c r="BE121" s="142">
        <f>IF(AZ121=5,G121,0)</f>
        <v>0</v>
      </c>
      <c r="CA121" s="173">
        <v>1</v>
      </c>
      <c r="CB121" s="173">
        <v>7</v>
      </c>
      <c r="CZ121" s="142">
        <v>2.5999999999999998E-4</v>
      </c>
    </row>
    <row r="122" spans="1:104" ht="22.5" x14ac:dyDescent="0.2">
      <c r="A122" s="167">
        <v>62</v>
      </c>
      <c r="B122" s="220" t="s">
        <v>314</v>
      </c>
      <c r="C122" s="221" t="s">
        <v>315</v>
      </c>
      <c r="D122" s="222" t="s">
        <v>81</v>
      </c>
      <c r="E122" s="223">
        <v>20</v>
      </c>
      <c r="F122" s="245"/>
      <c r="G122" s="224">
        <f>ROUND(E122*F122,2)</f>
        <v>0</v>
      </c>
      <c r="O122" s="166"/>
      <c r="CA122" s="173"/>
      <c r="CB122" s="173"/>
    </row>
    <row r="123" spans="1:104" x14ac:dyDescent="0.2">
      <c r="A123" s="167">
        <v>63</v>
      </c>
      <c r="B123" s="168" t="s">
        <v>194</v>
      </c>
      <c r="C123" s="169" t="s">
        <v>195</v>
      </c>
      <c r="D123" s="170" t="s">
        <v>86</v>
      </c>
      <c r="E123" s="171">
        <v>8</v>
      </c>
      <c r="F123" s="204"/>
      <c r="G123" s="172">
        <f>E123*F123</f>
        <v>0</v>
      </c>
      <c r="O123" s="166">
        <v>2</v>
      </c>
      <c r="AA123" s="142">
        <v>12</v>
      </c>
      <c r="AB123" s="142">
        <v>0</v>
      </c>
      <c r="AC123" s="142">
        <v>5</v>
      </c>
      <c r="AZ123" s="142">
        <v>2</v>
      </c>
      <c r="BA123" s="142">
        <f>IF(AZ123=1,G123,0)</f>
        <v>0</v>
      </c>
      <c r="BB123" s="142">
        <f>IF(AZ123=2,G123,0)</f>
        <v>0</v>
      </c>
      <c r="BC123" s="142">
        <f>IF(AZ123=3,G123,0)</f>
        <v>0</v>
      </c>
      <c r="BD123" s="142">
        <f>IF(AZ123=4,G123,0)</f>
        <v>0</v>
      </c>
      <c r="BE123" s="142">
        <f>IF(AZ123=5,G123,0)</f>
        <v>0</v>
      </c>
      <c r="CA123" s="173">
        <v>12</v>
      </c>
      <c r="CB123" s="173">
        <v>0</v>
      </c>
      <c r="CZ123" s="142">
        <v>0</v>
      </c>
    </row>
    <row r="124" spans="1:104" x14ac:dyDescent="0.2">
      <c r="A124" s="174"/>
      <c r="B124" s="177"/>
      <c r="C124" s="270" t="s">
        <v>196</v>
      </c>
      <c r="D124" s="271"/>
      <c r="E124" s="178">
        <v>8</v>
      </c>
      <c r="F124" s="179"/>
      <c r="G124" s="180"/>
      <c r="M124" s="176">
        <v>8</v>
      </c>
      <c r="O124" s="166"/>
    </row>
    <row r="125" spans="1:104" x14ac:dyDescent="0.2">
      <c r="A125" s="167">
        <v>64</v>
      </c>
      <c r="B125" s="168" t="s">
        <v>197</v>
      </c>
      <c r="C125" s="169" t="s">
        <v>198</v>
      </c>
      <c r="D125" s="170" t="s">
        <v>81</v>
      </c>
      <c r="E125" s="171">
        <v>3</v>
      </c>
      <c r="F125" s="204"/>
      <c r="G125" s="172">
        <f>E125*F125</f>
        <v>0</v>
      </c>
      <c r="O125" s="166">
        <v>2</v>
      </c>
      <c r="AA125" s="142">
        <v>12</v>
      </c>
      <c r="AB125" s="142">
        <v>0</v>
      </c>
      <c r="AC125" s="142">
        <v>6</v>
      </c>
      <c r="AZ125" s="142">
        <v>2</v>
      </c>
      <c r="BA125" s="142">
        <f>IF(AZ125=1,G125,0)</f>
        <v>0</v>
      </c>
      <c r="BB125" s="142">
        <f>IF(AZ125=2,G125,0)</f>
        <v>0</v>
      </c>
      <c r="BC125" s="142">
        <f>IF(AZ125=3,G125,0)</f>
        <v>0</v>
      </c>
      <c r="BD125" s="142">
        <f>IF(AZ125=4,G125,0)</f>
        <v>0</v>
      </c>
      <c r="BE125" s="142">
        <f>IF(AZ125=5,G125,0)</f>
        <v>0</v>
      </c>
      <c r="CA125" s="173">
        <v>12</v>
      </c>
      <c r="CB125" s="173">
        <v>0</v>
      </c>
      <c r="CZ125" s="142">
        <v>5.0000000000000001E-3</v>
      </c>
    </row>
    <row r="126" spans="1:104" x14ac:dyDescent="0.2">
      <c r="A126" s="174"/>
      <c r="B126" s="177"/>
      <c r="C126" s="270" t="s">
        <v>199</v>
      </c>
      <c r="D126" s="271"/>
      <c r="E126" s="178">
        <v>3</v>
      </c>
      <c r="F126" s="179"/>
      <c r="G126" s="180"/>
      <c r="M126" s="176" t="s">
        <v>199</v>
      </c>
      <c r="O126" s="166"/>
    </row>
    <row r="127" spans="1:104" x14ac:dyDescent="0.2">
      <c r="A127" s="167">
        <v>65</v>
      </c>
      <c r="B127" s="168" t="s">
        <v>200</v>
      </c>
      <c r="C127" s="169" t="s">
        <v>201</v>
      </c>
      <c r="D127" s="170" t="s">
        <v>86</v>
      </c>
      <c r="E127" s="171">
        <v>1</v>
      </c>
      <c r="F127" s="204"/>
      <c r="G127" s="172">
        <f>E127*F127</f>
        <v>0</v>
      </c>
      <c r="O127" s="166">
        <v>2</v>
      </c>
      <c r="AA127" s="142">
        <v>12</v>
      </c>
      <c r="AB127" s="142">
        <v>0</v>
      </c>
      <c r="AC127" s="142">
        <v>7</v>
      </c>
      <c r="AZ127" s="142">
        <v>2</v>
      </c>
      <c r="BA127" s="142">
        <f>IF(AZ127=1,G127,0)</f>
        <v>0</v>
      </c>
      <c r="BB127" s="142">
        <f>IF(AZ127=2,G127,0)</f>
        <v>0</v>
      </c>
      <c r="BC127" s="142">
        <f>IF(AZ127=3,G127,0)</f>
        <v>0</v>
      </c>
      <c r="BD127" s="142">
        <f>IF(AZ127=4,G127,0)</f>
        <v>0</v>
      </c>
      <c r="BE127" s="142">
        <f>IF(AZ127=5,G127,0)</f>
        <v>0</v>
      </c>
      <c r="CA127" s="173">
        <v>12</v>
      </c>
      <c r="CB127" s="173">
        <v>0</v>
      </c>
      <c r="CZ127" s="142">
        <v>0</v>
      </c>
    </row>
    <row r="128" spans="1:104" x14ac:dyDescent="0.2">
      <c r="A128" s="174"/>
      <c r="B128" s="177"/>
      <c r="C128" s="270" t="s">
        <v>75</v>
      </c>
      <c r="D128" s="271"/>
      <c r="E128" s="178">
        <v>1</v>
      </c>
      <c r="F128" s="179"/>
      <c r="G128" s="180"/>
      <c r="M128" s="176">
        <v>1</v>
      </c>
      <c r="O128" s="166"/>
    </row>
    <row r="129" spans="1:104" x14ac:dyDescent="0.2">
      <c r="A129" s="167">
        <v>66</v>
      </c>
      <c r="B129" s="168" t="s">
        <v>202</v>
      </c>
      <c r="C129" s="169" t="s">
        <v>262</v>
      </c>
      <c r="D129" s="170" t="s">
        <v>86</v>
      </c>
      <c r="E129" s="171">
        <f>E116*1.1</f>
        <v>32.538000000000004</v>
      </c>
      <c r="F129" s="204"/>
      <c r="G129" s="172">
        <f>E129*F129</f>
        <v>0</v>
      </c>
      <c r="O129" s="166">
        <v>2</v>
      </c>
      <c r="AA129" s="142">
        <v>3</v>
      </c>
      <c r="AB129" s="142">
        <v>7</v>
      </c>
      <c r="AC129" s="142">
        <v>28410163</v>
      </c>
      <c r="AZ129" s="142">
        <v>2</v>
      </c>
      <c r="BA129" s="142">
        <f>IF(AZ129=1,G129,0)</f>
        <v>0</v>
      </c>
      <c r="BB129" s="142">
        <f>IF(AZ129=2,G129,0)</f>
        <v>0</v>
      </c>
      <c r="BC129" s="142">
        <f>IF(AZ129=3,G129,0)</f>
        <v>0</v>
      </c>
      <c r="BD129" s="142">
        <f>IF(AZ129=4,G129,0)</f>
        <v>0</v>
      </c>
      <c r="BE129" s="142">
        <f>IF(AZ129=5,G129,0)</f>
        <v>0</v>
      </c>
      <c r="CA129" s="173">
        <v>3</v>
      </c>
      <c r="CB129" s="173">
        <v>7</v>
      </c>
      <c r="CZ129" s="142">
        <v>4.2900000000000004E-3</v>
      </c>
    </row>
    <row r="130" spans="1:104" x14ac:dyDescent="0.2">
      <c r="A130" s="174"/>
      <c r="B130" s="177"/>
      <c r="C130" s="270" t="s">
        <v>263</v>
      </c>
      <c r="D130" s="271"/>
      <c r="E130" s="178">
        <f>E129</f>
        <v>32.538000000000004</v>
      </c>
      <c r="F130" s="179"/>
      <c r="G130" s="180"/>
      <c r="M130" s="176" t="s">
        <v>187</v>
      </c>
      <c r="O130" s="166"/>
    </row>
    <row r="131" spans="1:104" ht="12.75" customHeight="1" x14ac:dyDescent="0.2">
      <c r="A131" s="167">
        <v>67</v>
      </c>
      <c r="B131" s="168" t="s">
        <v>203</v>
      </c>
      <c r="C131" s="169" t="s">
        <v>204</v>
      </c>
      <c r="D131" s="170" t="s">
        <v>120</v>
      </c>
      <c r="E131" s="171">
        <v>0.15151120000000001</v>
      </c>
      <c r="F131" s="204"/>
      <c r="G131" s="172">
        <f>E131*F131</f>
        <v>0</v>
      </c>
      <c r="O131" s="166">
        <v>2</v>
      </c>
      <c r="AA131" s="142">
        <v>7</v>
      </c>
      <c r="AB131" s="142">
        <v>1001</v>
      </c>
      <c r="AC131" s="142">
        <v>5</v>
      </c>
      <c r="AZ131" s="142">
        <v>2</v>
      </c>
      <c r="BA131" s="142">
        <f>IF(AZ131=1,G131,0)</f>
        <v>0</v>
      </c>
      <c r="BB131" s="142">
        <f>IF(AZ131=2,G131,0)</f>
        <v>0</v>
      </c>
      <c r="BC131" s="142">
        <f>IF(AZ131=3,G131,0)</f>
        <v>0</v>
      </c>
      <c r="BD131" s="142">
        <f>IF(AZ131=4,G131,0)</f>
        <v>0</v>
      </c>
      <c r="BE131" s="142">
        <f>IF(AZ131=5,G131,0)</f>
        <v>0</v>
      </c>
      <c r="CA131" s="173">
        <v>7</v>
      </c>
      <c r="CB131" s="173">
        <v>1001</v>
      </c>
      <c r="CZ131" s="142">
        <v>0</v>
      </c>
    </row>
    <row r="132" spans="1:104" ht="12.75" customHeight="1" x14ac:dyDescent="0.2">
      <c r="A132" s="181"/>
      <c r="B132" s="182" t="s">
        <v>76</v>
      </c>
      <c r="C132" s="183" t="str">
        <f>CONCATENATE(B110," ",C110)</f>
        <v>776 Podlahy povlakové</v>
      </c>
      <c r="D132" s="184"/>
      <c r="E132" s="185"/>
      <c r="F132" s="186"/>
      <c r="G132" s="187">
        <f>SUM(G110:G131)</f>
        <v>0</v>
      </c>
      <c r="O132" s="166">
        <v>4</v>
      </c>
      <c r="BA132" s="188">
        <f>SUM(BA110:BA131)</f>
        <v>0</v>
      </c>
      <c r="BB132" s="188">
        <f>SUM(BB110:BB131)</f>
        <v>0</v>
      </c>
      <c r="BC132" s="188">
        <f>SUM(BC110:BC131)</f>
        <v>0</v>
      </c>
      <c r="BD132" s="188">
        <f>SUM(BD110:BD131)</f>
        <v>0</v>
      </c>
      <c r="BE132" s="188">
        <f>SUM(BE110:BE131)</f>
        <v>0</v>
      </c>
    </row>
    <row r="133" spans="1:104" ht="12.75" customHeight="1" x14ac:dyDescent="0.2">
      <c r="A133" s="159" t="s">
        <v>74</v>
      </c>
      <c r="B133" s="160" t="s">
        <v>205</v>
      </c>
      <c r="C133" s="161" t="s">
        <v>206</v>
      </c>
      <c r="D133" s="162"/>
      <c r="E133" s="163"/>
      <c r="F133" s="163"/>
      <c r="G133" s="164"/>
      <c r="H133" s="165"/>
      <c r="I133" s="165"/>
      <c r="O133" s="166">
        <v>1</v>
      </c>
    </row>
    <row r="134" spans="1:104" ht="12.75" customHeight="1" x14ac:dyDescent="0.2">
      <c r="A134" s="167">
        <v>68</v>
      </c>
      <c r="B134" s="168" t="s">
        <v>295</v>
      </c>
      <c r="C134" s="169" t="s">
        <v>296</v>
      </c>
      <c r="D134" s="170" t="s">
        <v>86</v>
      </c>
      <c r="E134" s="171">
        <f>E135</f>
        <v>8.6999999999999993</v>
      </c>
      <c r="F134" s="204"/>
      <c r="G134" s="172">
        <f>E134*F134</f>
        <v>0</v>
      </c>
      <c r="H134" s="165"/>
      <c r="I134" s="165"/>
      <c r="O134" s="166"/>
    </row>
    <row r="135" spans="1:104" ht="12.75" customHeight="1" x14ac:dyDescent="0.2">
      <c r="A135" s="174"/>
      <c r="B135" s="177"/>
      <c r="C135" s="270" t="s">
        <v>297</v>
      </c>
      <c r="D135" s="271"/>
      <c r="E135" s="178">
        <f>E137+E139</f>
        <v>8.6999999999999993</v>
      </c>
      <c r="F135" s="179"/>
      <c r="G135" s="180"/>
      <c r="H135" s="165"/>
      <c r="I135" s="165"/>
      <c r="O135" s="166"/>
    </row>
    <row r="136" spans="1:104" ht="12.75" customHeight="1" x14ac:dyDescent="0.2">
      <c r="A136" s="167">
        <v>69</v>
      </c>
      <c r="B136" s="168" t="s">
        <v>207</v>
      </c>
      <c r="C136" s="169" t="s">
        <v>265</v>
      </c>
      <c r="D136" s="170" t="s">
        <v>86</v>
      </c>
      <c r="E136" s="171">
        <v>20.2</v>
      </c>
      <c r="F136" s="204"/>
      <c r="G136" s="172">
        <f>E136*F136</f>
        <v>0</v>
      </c>
      <c r="O136" s="166">
        <v>2</v>
      </c>
      <c r="AA136" s="142">
        <v>1</v>
      </c>
      <c r="AB136" s="142">
        <v>7</v>
      </c>
      <c r="AC136" s="142">
        <v>7</v>
      </c>
      <c r="AZ136" s="142">
        <v>2</v>
      </c>
      <c r="BA136" s="142">
        <f>IF(AZ136=1,G136,0)</f>
        <v>0</v>
      </c>
      <c r="BB136" s="142">
        <f>IF(AZ136=2,G136,0)</f>
        <v>0</v>
      </c>
      <c r="BC136" s="142">
        <f>IF(AZ136=3,G136,0)</f>
        <v>0</v>
      </c>
      <c r="BD136" s="142">
        <f>IF(AZ136=4,G136,0)</f>
        <v>0</v>
      </c>
      <c r="BE136" s="142">
        <f>IF(AZ136=5,G136,0)</f>
        <v>0</v>
      </c>
      <c r="CA136" s="173">
        <v>1</v>
      </c>
      <c r="CB136" s="173">
        <v>7</v>
      </c>
      <c r="CZ136" s="142">
        <v>2.8999999999999998E-3</v>
      </c>
    </row>
    <row r="137" spans="1:104" ht="12.75" customHeight="1" x14ac:dyDescent="0.2">
      <c r="A137" s="174"/>
      <c r="B137" s="177"/>
      <c r="C137" s="270" t="s">
        <v>90</v>
      </c>
      <c r="D137" s="271"/>
      <c r="E137" s="178">
        <v>6.5</v>
      </c>
      <c r="F137" s="179"/>
      <c r="G137" s="180"/>
      <c r="M137" s="176" t="s">
        <v>90</v>
      </c>
      <c r="O137" s="166"/>
    </row>
    <row r="138" spans="1:104" ht="12.75" customHeight="1" x14ac:dyDescent="0.2">
      <c r="A138" s="174"/>
      <c r="B138" s="177"/>
      <c r="C138" s="270" t="s">
        <v>91</v>
      </c>
      <c r="D138" s="271"/>
      <c r="E138" s="178">
        <v>11.5</v>
      </c>
      <c r="F138" s="179"/>
      <c r="G138" s="180"/>
      <c r="M138" s="176" t="s">
        <v>91</v>
      </c>
      <c r="O138" s="166"/>
    </row>
    <row r="139" spans="1:104" ht="12.75" customHeight="1" x14ac:dyDescent="0.2">
      <c r="A139" s="174"/>
      <c r="B139" s="177"/>
      <c r="C139" s="270" t="s">
        <v>92</v>
      </c>
      <c r="D139" s="271"/>
      <c r="E139" s="178">
        <v>2.2000000000000002</v>
      </c>
      <c r="F139" s="179"/>
      <c r="G139" s="180"/>
      <c r="M139" s="176" t="s">
        <v>92</v>
      </c>
      <c r="O139" s="166"/>
    </row>
    <row r="140" spans="1:104" ht="12.75" customHeight="1" x14ac:dyDescent="0.2">
      <c r="A140" s="167">
        <v>70</v>
      </c>
      <c r="B140" s="168" t="s">
        <v>298</v>
      </c>
      <c r="C140" s="169" t="s">
        <v>299</v>
      </c>
      <c r="D140" s="170" t="s">
        <v>86</v>
      </c>
      <c r="E140" s="171">
        <f>E137+E139</f>
        <v>8.6999999999999993</v>
      </c>
      <c r="F140" s="204"/>
      <c r="G140" s="172">
        <f>E140*F140</f>
        <v>0</v>
      </c>
      <c r="M140" s="176"/>
      <c r="O140" s="166"/>
    </row>
    <row r="141" spans="1:104" ht="12.75" customHeight="1" x14ac:dyDescent="0.2">
      <c r="A141" s="167">
        <v>71</v>
      </c>
      <c r="B141" s="168" t="s">
        <v>208</v>
      </c>
      <c r="C141" s="169" t="s">
        <v>209</v>
      </c>
      <c r="D141" s="170" t="s">
        <v>86</v>
      </c>
      <c r="E141" s="171">
        <v>18.899999999999999</v>
      </c>
      <c r="F141" s="204"/>
      <c r="G141" s="172">
        <f>E141*F141</f>
        <v>0</v>
      </c>
      <c r="O141" s="166">
        <v>2</v>
      </c>
      <c r="AA141" s="142">
        <v>1</v>
      </c>
      <c r="AB141" s="142">
        <v>7</v>
      </c>
      <c r="AC141" s="142">
        <v>7</v>
      </c>
      <c r="AZ141" s="142">
        <v>2</v>
      </c>
      <c r="BA141" s="142">
        <f>IF(AZ141=1,G141,0)</f>
        <v>0</v>
      </c>
      <c r="BB141" s="142">
        <f>IF(AZ141=2,G141,0)</f>
        <v>0</v>
      </c>
      <c r="BC141" s="142">
        <f>IF(AZ141=3,G141,0)</f>
        <v>0</v>
      </c>
      <c r="BD141" s="142">
        <f>IF(AZ141=4,G141,0)</f>
        <v>0</v>
      </c>
      <c r="BE141" s="142">
        <f>IF(AZ141=5,G141,0)</f>
        <v>0</v>
      </c>
      <c r="CA141" s="173">
        <v>1</v>
      </c>
      <c r="CB141" s="173">
        <v>7</v>
      </c>
      <c r="CZ141" s="142">
        <v>0</v>
      </c>
    </row>
    <row r="142" spans="1:104" ht="12.75" customHeight="1" x14ac:dyDescent="0.2">
      <c r="A142" s="174"/>
      <c r="B142" s="177"/>
      <c r="C142" s="270" t="s">
        <v>210</v>
      </c>
      <c r="D142" s="271"/>
      <c r="E142" s="178">
        <v>4.9000000000000004</v>
      </c>
      <c r="F142" s="179"/>
      <c r="G142" s="180"/>
      <c r="M142" s="176" t="s">
        <v>210</v>
      </c>
      <c r="O142" s="166"/>
    </row>
    <row r="143" spans="1:104" ht="12.75" customHeight="1" x14ac:dyDescent="0.2">
      <c r="A143" s="174"/>
      <c r="B143" s="177"/>
      <c r="C143" s="270" t="s">
        <v>211</v>
      </c>
      <c r="D143" s="271"/>
      <c r="E143" s="178">
        <v>11.8</v>
      </c>
      <c r="F143" s="179"/>
      <c r="G143" s="180"/>
      <c r="M143" s="176" t="s">
        <v>211</v>
      </c>
      <c r="O143" s="166"/>
    </row>
    <row r="144" spans="1:104" ht="12.75" customHeight="1" x14ac:dyDescent="0.2">
      <c r="A144" s="174"/>
      <c r="B144" s="177"/>
      <c r="C144" s="270" t="s">
        <v>212</v>
      </c>
      <c r="D144" s="271"/>
      <c r="E144" s="178">
        <v>2.2000000000000002</v>
      </c>
      <c r="F144" s="179"/>
      <c r="G144" s="180"/>
      <c r="M144" s="176" t="s">
        <v>212</v>
      </c>
      <c r="O144" s="166"/>
    </row>
    <row r="145" spans="1:104" ht="12.75" customHeight="1" x14ac:dyDescent="0.2">
      <c r="A145" s="167">
        <v>72</v>
      </c>
      <c r="B145" s="168" t="s">
        <v>300</v>
      </c>
      <c r="C145" s="169" t="s">
        <v>301</v>
      </c>
      <c r="D145" s="170" t="s">
        <v>81</v>
      </c>
      <c r="E145" s="171">
        <v>18</v>
      </c>
      <c r="F145" s="204"/>
      <c r="G145" s="172">
        <f>E145*F145</f>
        <v>0</v>
      </c>
      <c r="M145" s="176"/>
      <c r="O145" s="166"/>
    </row>
    <row r="146" spans="1:104" ht="12.75" customHeight="1" x14ac:dyDescent="0.2">
      <c r="A146" s="174"/>
      <c r="B146" s="177"/>
      <c r="C146" s="270" t="s">
        <v>302</v>
      </c>
      <c r="D146" s="271"/>
      <c r="E146" s="178">
        <v>18</v>
      </c>
      <c r="F146" s="179"/>
      <c r="G146" s="180"/>
      <c r="M146" s="176"/>
      <c r="O146" s="166"/>
    </row>
    <row r="147" spans="1:104" ht="12.75" customHeight="1" x14ac:dyDescent="0.2">
      <c r="A147" s="167">
        <v>73</v>
      </c>
      <c r="B147" s="168" t="s">
        <v>213</v>
      </c>
      <c r="C147" s="169" t="s">
        <v>283</v>
      </c>
      <c r="D147" s="170" t="s">
        <v>86</v>
      </c>
      <c r="E147" s="171">
        <f>E136*1.1</f>
        <v>22.220000000000002</v>
      </c>
      <c r="F147" s="204"/>
      <c r="G147" s="172">
        <f>E147*F147</f>
        <v>0</v>
      </c>
      <c r="O147" s="166">
        <v>2</v>
      </c>
      <c r="AA147" s="142">
        <v>3</v>
      </c>
      <c r="AB147" s="142">
        <v>7</v>
      </c>
      <c r="AC147" s="142">
        <v>2</v>
      </c>
      <c r="AZ147" s="142">
        <v>2</v>
      </c>
      <c r="BA147" s="142">
        <f>IF(AZ147=1,G147,0)</f>
        <v>0</v>
      </c>
      <c r="BB147" s="142">
        <f>IF(AZ147=2,G147,0)</f>
        <v>0</v>
      </c>
      <c r="BC147" s="142">
        <f>IF(AZ147=3,G147,0)</f>
        <v>0</v>
      </c>
      <c r="BD147" s="142">
        <f>IF(AZ147=4,G147,0)</f>
        <v>0</v>
      </c>
      <c r="BE147" s="142">
        <f>IF(AZ147=5,G147,0)</f>
        <v>0</v>
      </c>
      <c r="CA147" s="173">
        <v>3</v>
      </c>
      <c r="CB147" s="173">
        <v>7</v>
      </c>
      <c r="CZ147" s="142">
        <v>1E-3</v>
      </c>
    </row>
    <row r="148" spans="1:104" ht="12.75" customHeight="1" x14ac:dyDescent="0.2">
      <c r="A148" s="174"/>
      <c r="B148" s="177"/>
      <c r="C148" s="270" t="s">
        <v>264</v>
      </c>
      <c r="D148" s="271"/>
      <c r="E148" s="178">
        <f>E147</f>
        <v>22.220000000000002</v>
      </c>
      <c r="F148" s="179"/>
      <c r="G148" s="180"/>
      <c r="M148" s="176" t="s">
        <v>90</v>
      </c>
      <c r="O148" s="166"/>
    </row>
    <row r="149" spans="1:104" ht="12.75" customHeight="1" x14ac:dyDescent="0.2">
      <c r="A149" s="167">
        <v>74</v>
      </c>
      <c r="B149" s="168" t="s">
        <v>214</v>
      </c>
      <c r="C149" s="169" t="s">
        <v>215</v>
      </c>
      <c r="D149" s="170" t="s">
        <v>120</v>
      </c>
      <c r="E149" s="171">
        <v>7.8780000000000003E-2</v>
      </c>
      <c r="F149" s="204"/>
      <c r="G149" s="172">
        <f>E149*F149</f>
        <v>0</v>
      </c>
      <c r="O149" s="166">
        <v>2</v>
      </c>
      <c r="AA149" s="142">
        <v>7</v>
      </c>
      <c r="AB149" s="142">
        <v>1001</v>
      </c>
      <c r="AC149" s="142">
        <v>5</v>
      </c>
      <c r="AZ149" s="142">
        <v>2</v>
      </c>
      <c r="BA149" s="142">
        <f>IF(AZ149=1,G149,0)</f>
        <v>0</v>
      </c>
      <c r="BB149" s="142">
        <f>IF(AZ149=2,G149,0)</f>
        <v>0</v>
      </c>
      <c r="BC149" s="142">
        <f>IF(AZ149=3,G149,0)</f>
        <v>0</v>
      </c>
      <c r="BD149" s="142">
        <f>IF(AZ149=4,G149,0)</f>
        <v>0</v>
      </c>
      <c r="BE149" s="142">
        <f>IF(AZ149=5,G149,0)</f>
        <v>0</v>
      </c>
      <c r="CA149" s="173">
        <v>7</v>
      </c>
      <c r="CB149" s="173">
        <v>1001</v>
      </c>
      <c r="CZ149" s="142">
        <v>0</v>
      </c>
    </row>
    <row r="150" spans="1:104" ht="12.75" customHeight="1" x14ac:dyDescent="0.2">
      <c r="A150" s="167">
        <v>75</v>
      </c>
      <c r="B150" s="168" t="s">
        <v>216</v>
      </c>
      <c r="C150" s="169" t="s">
        <v>217</v>
      </c>
      <c r="D150" s="170" t="s">
        <v>120</v>
      </c>
      <c r="E150" s="171">
        <v>7.8780000000000003E-2</v>
      </c>
      <c r="F150" s="204"/>
      <c r="G150" s="172">
        <f>E150*F150</f>
        <v>0</v>
      </c>
      <c r="O150" s="166">
        <v>2</v>
      </c>
      <c r="AA150" s="142">
        <v>7</v>
      </c>
      <c r="AB150" s="142">
        <v>1001</v>
      </c>
      <c r="AC150" s="142">
        <v>5</v>
      </c>
      <c r="AZ150" s="142">
        <v>2</v>
      </c>
      <c r="BA150" s="142">
        <f>IF(AZ150=1,G150,0)</f>
        <v>0</v>
      </c>
      <c r="BB150" s="142">
        <f>IF(AZ150=2,G150,0)</f>
        <v>0</v>
      </c>
      <c r="BC150" s="142">
        <f>IF(AZ150=3,G150,0)</f>
        <v>0</v>
      </c>
      <c r="BD150" s="142">
        <f>IF(AZ150=4,G150,0)</f>
        <v>0</v>
      </c>
      <c r="BE150" s="142">
        <f>IF(AZ150=5,G150,0)</f>
        <v>0</v>
      </c>
      <c r="CA150" s="173">
        <v>7</v>
      </c>
      <c r="CB150" s="173">
        <v>1001</v>
      </c>
      <c r="CZ150" s="142">
        <v>0</v>
      </c>
    </row>
    <row r="151" spans="1:104" ht="12.75" customHeight="1" x14ac:dyDescent="0.2">
      <c r="A151" s="167">
        <v>76</v>
      </c>
      <c r="B151" s="168" t="s">
        <v>121</v>
      </c>
      <c r="C151" s="169" t="s">
        <v>122</v>
      </c>
      <c r="D151" s="170" t="s">
        <v>120</v>
      </c>
      <c r="E151" s="171">
        <v>0.54368000000000005</v>
      </c>
      <c r="F151" s="204"/>
      <c r="G151" s="172">
        <f>E151*F151</f>
        <v>0</v>
      </c>
      <c r="O151" s="166">
        <v>2</v>
      </c>
      <c r="AA151" s="142">
        <v>8</v>
      </c>
      <c r="AB151" s="142">
        <v>0</v>
      </c>
      <c r="AC151" s="142">
        <v>3</v>
      </c>
      <c r="AZ151" s="142">
        <v>2</v>
      </c>
      <c r="BA151" s="142">
        <f>IF(AZ151=1,G151,0)</f>
        <v>0</v>
      </c>
      <c r="BB151" s="142">
        <f>IF(AZ151=2,G151,0)</f>
        <v>0</v>
      </c>
      <c r="BC151" s="142">
        <f>IF(AZ151=3,G151,0)</f>
        <v>0</v>
      </c>
      <c r="BD151" s="142">
        <f>IF(AZ151=4,G151,0)</f>
        <v>0</v>
      </c>
      <c r="BE151" s="142">
        <f>IF(AZ151=5,G151,0)</f>
        <v>0</v>
      </c>
      <c r="CA151" s="173">
        <v>8</v>
      </c>
      <c r="CB151" s="173">
        <v>0</v>
      </c>
      <c r="CZ151" s="142">
        <v>0</v>
      </c>
    </row>
    <row r="152" spans="1:104" ht="12.75" customHeight="1" x14ac:dyDescent="0.2">
      <c r="A152" s="167">
        <v>77</v>
      </c>
      <c r="B152" s="168" t="s">
        <v>123</v>
      </c>
      <c r="C152" s="169" t="s">
        <v>124</v>
      </c>
      <c r="D152" s="170" t="s">
        <v>120</v>
      </c>
      <c r="E152" s="171">
        <v>0.54368000000000005</v>
      </c>
      <c r="F152" s="204"/>
      <c r="G152" s="172">
        <f>E152*F152</f>
        <v>0</v>
      </c>
      <c r="O152" s="166">
        <v>2</v>
      </c>
      <c r="AA152" s="142">
        <v>8</v>
      </c>
      <c r="AB152" s="142">
        <v>0</v>
      </c>
      <c r="AC152" s="142">
        <v>3</v>
      </c>
      <c r="AZ152" s="142">
        <v>2</v>
      </c>
      <c r="BA152" s="142">
        <f>IF(AZ152=1,G152,0)</f>
        <v>0</v>
      </c>
      <c r="BB152" s="142">
        <f>IF(AZ152=2,G152,0)</f>
        <v>0</v>
      </c>
      <c r="BC152" s="142">
        <f>IF(AZ152=3,G152,0)</f>
        <v>0</v>
      </c>
      <c r="BD152" s="142">
        <f>IF(AZ152=4,G152,0)</f>
        <v>0</v>
      </c>
      <c r="BE152" s="142">
        <f>IF(AZ152=5,G152,0)</f>
        <v>0</v>
      </c>
      <c r="CA152" s="173">
        <v>8</v>
      </c>
      <c r="CB152" s="173">
        <v>0</v>
      </c>
      <c r="CZ152" s="142">
        <v>0</v>
      </c>
    </row>
    <row r="153" spans="1:104" ht="12.75" customHeight="1" x14ac:dyDescent="0.2">
      <c r="A153" s="181"/>
      <c r="B153" s="182" t="s">
        <v>76</v>
      </c>
      <c r="C153" s="183" t="str">
        <f>CONCATENATE(B133," ",C133)</f>
        <v>781 Obklady keramické</v>
      </c>
      <c r="D153" s="184"/>
      <c r="E153" s="185"/>
      <c r="F153" s="186"/>
      <c r="G153" s="187">
        <f>SUM(G133:G152)</f>
        <v>0</v>
      </c>
      <c r="O153" s="166">
        <v>4</v>
      </c>
      <c r="BA153" s="188">
        <f>SUM(BA133:BA152)</f>
        <v>0</v>
      </c>
      <c r="BB153" s="188">
        <f>SUM(BB133:BB152)</f>
        <v>0</v>
      </c>
      <c r="BC153" s="188">
        <f>SUM(BC133:BC152)</f>
        <v>0</v>
      </c>
      <c r="BD153" s="188">
        <f>SUM(BD133:BD152)</f>
        <v>0</v>
      </c>
      <c r="BE153" s="188">
        <f>SUM(BE133:BE152)</f>
        <v>0</v>
      </c>
    </row>
    <row r="154" spans="1:104" ht="12.75" customHeight="1" x14ac:dyDescent="0.2">
      <c r="A154" s="159" t="s">
        <v>74</v>
      </c>
      <c r="B154" s="160" t="s">
        <v>218</v>
      </c>
      <c r="C154" s="161" t="s">
        <v>219</v>
      </c>
      <c r="D154" s="162"/>
      <c r="E154" s="163"/>
      <c r="F154" s="163"/>
      <c r="G154" s="164"/>
      <c r="H154" s="165"/>
      <c r="I154" s="165"/>
      <c r="O154" s="166">
        <v>1</v>
      </c>
    </row>
    <row r="155" spans="1:104" ht="23.25" customHeight="1" x14ac:dyDescent="0.2">
      <c r="A155" s="167">
        <v>78</v>
      </c>
      <c r="B155" s="168" t="s">
        <v>220</v>
      </c>
      <c r="C155" s="169" t="s">
        <v>294</v>
      </c>
      <c r="D155" s="170" t="s">
        <v>86</v>
      </c>
      <c r="E155" s="171">
        <f>E156+E157</f>
        <v>3.84</v>
      </c>
      <c r="F155" s="204"/>
      <c r="G155" s="172">
        <f>E155*F155</f>
        <v>0</v>
      </c>
      <c r="O155" s="166">
        <v>2</v>
      </c>
      <c r="AA155" s="142">
        <v>12</v>
      </c>
      <c r="AB155" s="142">
        <v>0</v>
      </c>
      <c r="AC155" s="142">
        <v>8</v>
      </c>
      <c r="AZ155" s="142">
        <v>2</v>
      </c>
      <c r="BA155" s="142">
        <f>IF(AZ155=1,G155,0)</f>
        <v>0</v>
      </c>
      <c r="BB155" s="142">
        <f>IF(AZ155=2,G155,0)</f>
        <v>0</v>
      </c>
      <c r="BC155" s="142">
        <f>IF(AZ155=3,G155,0)</f>
        <v>0</v>
      </c>
      <c r="BD155" s="142">
        <f>IF(AZ155=4,G155,0)</f>
        <v>0</v>
      </c>
      <c r="BE155" s="142">
        <f>IF(AZ155=5,G155,0)</f>
        <v>0</v>
      </c>
      <c r="CA155" s="173">
        <v>12</v>
      </c>
      <c r="CB155" s="173">
        <v>0</v>
      </c>
      <c r="CZ155" s="142">
        <v>0</v>
      </c>
    </row>
    <row r="156" spans="1:104" ht="12.75" customHeight="1" x14ac:dyDescent="0.2">
      <c r="A156" s="174"/>
      <c r="B156" s="177"/>
      <c r="C156" s="270" t="s">
        <v>318</v>
      </c>
      <c r="D156" s="271"/>
      <c r="E156" s="178">
        <f>(0.2*(2+2+0.9))*2</f>
        <v>1.9600000000000002</v>
      </c>
      <c r="F156" s="179"/>
      <c r="G156" s="180"/>
      <c r="M156" s="176" t="s">
        <v>221</v>
      </c>
      <c r="O156" s="166"/>
    </row>
    <row r="157" spans="1:104" ht="12.75" customHeight="1" x14ac:dyDescent="0.2">
      <c r="A157" s="174"/>
      <c r="B157" s="177"/>
      <c r="C157" s="270" t="s">
        <v>331</v>
      </c>
      <c r="D157" s="271"/>
      <c r="E157" s="178">
        <v>1.88</v>
      </c>
      <c r="F157" s="179"/>
      <c r="G157" s="180"/>
      <c r="M157" s="176" t="s">
        <v>222</v>
      </c>
      <c r="O157" s="166"/>
    </row>
    <row r="158" spans="1:104" ht="12.75" customHeight="1" x14ac:dyDescent="0.2">
      <c r="A158" s="181"/>
      <c r="B158" s="182" t="s">
        <v>76</v>
      </c>
      <c r="C158" s="183" t="str">
        <f>CONCATENATE(B154," ",C154)</f>
        <v>783 Nátěry</v>
      </c>
      <c r="D158" s="184"/>
      <c r="E158" s="185"/>
      <c r="F158" s="186"/>
      <c r="G158" s="187">
        <f>SUM(G154:G157)</f>
        <v>0</v>
      </c>
      <c r="O158" s="166">
        <v>4</v>
      </c>
      <c r="BA158" s="188">
        <f>SUM(BA154:BA157)</f>
        <v>0</v>
      </c>
      <c r="BB158" s="188">
        <f>SUM(BB154:BB157)</f>
        <v>0</v>
      </c>
      <c r="BC158" s="188">
        <f>SUM(BC154:BC157)</f>
        <v>0</v>
      </c>
      <c r="BD158" s="188">
        <f>SUM(BD154:BD157)</f>
        <v>0</v>
      </c>
      <c r="BE158" s="188">
        <f>SUM(BE154:BE157)</f>
        <v>0</v>
      </c>
    </row>
    <row r="159" spans="1:104" ht="12.75" customHeight="1" x14ac:dyDescent="0.2">
      <c r="A159" s="159" t="s">
        <v>74</v>
      </c>
      <c r="B159" s="160" t="s">
        <v>223</v>
      </c>
      <c r="C159" s="161" t="s">
        <v>224</v>
      </c>
      <c r="D159" s="162"/>
      <c r="E159" s="163"/>
      <c r="F159" s="163"/>
      <c r="G159" s="164"/>
      <c r="H159" s="165"/>
      <c r="I159" s="165"/>
      <c r="O159" s="166">
        <v>1</v>
      </c>
    </row>
    <row r="160" spans="1:104" ht="12.75" customHeight="1" x14ac:dyDescent="0.2">
      <c r="A160" s="167">
        <v>79</v>
      </c>
      <c r="B160" s="168" t="s">
        <v>225</v>
      </c>
      <c r="C160" s="169" t="s">
        <v>226</v>
      </c>
      <c r="D160" s="170" t="s">
        <v>86</v>
      </c>
      <c r="E160" s="171">
        <f>E163+E164+E165+E166</f>
        <v>91.34</v>
      </c>
      <c r="F160" s="204"/>
      <c r="G160" s="172">
        <f>E160*F160</f>
        <v>0</v>
      </c>
      <c r="O160" s="166">
        <v>2</v>
      </c>
      <c r="AA160" s="142">
        <v>1</v>
      </c>
      <c r="AB160" s="142">
        <v>7</v>
      </c>
      <c r="AC160" s="142">
        <v>7</v>
      </c>
      <c r="AZ160" s="142">
        <v>2</v>
      </c>
      <c r="BA160" s="142">
        <f>IF(AZ160=1,G160,0)</f>
        <v>0</v>
      </c>
      <c r="BB160" s="142">
        <f>IF(AZ160=2,G160,0)</f>
        <v>0</v>
      </c>
      <c r="BC160" s="142">
        <f>IF(AZ160=3,G160,0)</f>
        <v>0</v>
      </c>
      <c r="BD160" s="142">
        <f>IF(AZ160=4,G160,0)</f>
        <v>0</v>
      </c>
      <c r="BE160" s="142">
        <f>IF(AZ160=5,G160,0)</f>
        <v>0</v>
      </c>
      <c r="CA160" s="173">
        <v>1</v>
      </c>
      <c r="CB160" s="173">
        <v>7</v>
      </c>
      <c r="CZ160" s="142">
        <v>0</v>
      </c>
    </row>
    <row r="161" spans="1:104" ht="12.75" customHeight="1" x14ac:dyDescent="0.2">
      <c r="A161" s="167">
        <v>80</v>
      </c>
      <c r="B161" s="168" t="s">
        <v>266</v>
      </c>
      <c r="C161" s="169" t="s">
        <v>267</v>
      </c>
      <c r="D161" s="170" t="s">
        <v>86</v>
      </c>
      <c r="E161" s="171">
        <f>E160</f>
        <v>91.34</v>
      </c>
      <c r="F161" s="204"/>
      <c r="G161" s="172">
        <f>E161*F161</f>
        <v>0</v>
      </c>
      <c r="M161" s="176"/>
      <c r="O161" s="166"/>
    </row>
    <row r="162" spans="1:104" ht="12.75" customHeight="1" x14ac:dyDescent="0.2">
      <c r="A162" s="167">
        <v>81</v>
      </c>
      <c r="B162" s="168" t="s">
        <v>227</v>
      </c>
      <c r="C162" s="169" t="s">
        <v>228</v>
      </c>
      <c r="D162" s="170" t="s">
        <v>86</v>
      </c>
      <c r="E162" s="171">
        <f>E160</f>
        <v>91.34</v>
      </c>
      <c r="F162" s="204"/>
      <c r="G162" s="172">
        <f>E162*F162</f>
        <v>0</v>
      </c>
      <c r="O162" s="166">
        <v>2</v>
      </c>
      <c r="AA162" s="142">
        <v>1</v>
      </c>
      <c r="AB162" s="142">
        <v>7</v>
      </c>
      <c r="AC162" s="142">
        <v>7</v>
      </c>
      <c r="AZ162" s="142">
        <v>2</v>
      </c>
      <c r="BA162" s="142">
        <f>IF(AZ162=1,G162,0)</f>
        <v>0</v>
      </c>
      <c r="BB162" s="142">
        <f>IF(AZ162=2,G162,0)</f>
        <v>0</v>
      </c>
      <c r="BC162" s="142">
        <f>IF(AZ162=3,G162,0)</f>
        <v>0</v>
      </c>
      <c r="BD162" s="142">
        <f>IF(AZ162=4,G162,0)</f>
        <v>0</v>
      </c>
      <c r="BE162" s="142">
        <f>IF(AZ162=5,G162,0)</f>
        <v>0</v>
      </c>
      <c r="CA162" s="173">
        <v>1</v>
      </c>
      <c r="CB162" s="173">
        <v>7</v>
      </c>
      <c r="CZ162" s="142">
        <v>3.8999999999999999E-4</v>
      </c>
    </row>
    <row r="163" spans="1:104" ht="12.75" customHeight="1" x14ac:dyDescent="0.2">
      <c r="A163" s="174"/>
      <c r="B163" s="177"/>
      <c r="C163" s="270" t="s">
        <v>319</v>
      </c>
      <c r="D163" s="271"/>
      <c r="E163" s="178">
        <v>11.27</v>
      </c>
      <c r="F163" s="179"/>
      <c r="G163" s="180"/>
      <c r="M163" s="176" t="s">
        <v>229</v>
      </c>
      <c r="O163" s="166"/>
    </row>
    <row r="164" spans="1:104" ht="12.75" customHeight="1" x14ac:dyDescent="0.2">
      <c r="A164" s="174"/>
      <c r="B164" s="177"/>
      <c r="C164" s="270" t="s">
        <v>230</v>
      </c>
      <c r="D164" s="271"/>
      <c r="E164" s="178">
        <v>3.23</v>
      </c>
      <c r="F164" s="179"/>
      <c r="G164" s="180"/>
      <c r="M164" s="176" t="s">
        <v>230</v>
      </c>
      <c r="O164" s="166"/>
    </row>
    <row r="165" spans="1:104" ht="12.75" customHeight="1" x14ac:dyDescent="0.2">
      <c r="A165" s="174"/>
      <c r="B165" s="177"/>
      <c r="C165" s="270" t="s">
        <v>231</v>
      </c>
      <c r="D165" s="271"/>
      <c r="E165" s="178">
        <v>6.64</v>
      </c>
      <c r="F165" s="179"/>
      <c r="G165" s="180"/>
      <c r="M165" s="176" t="s">
        <v>231</v>
      </c>
      <c r="O165" s="166"/>
    </row>
    <row r="166" spans="1:104" ht="12.75" customHeight="1" x14ac:dyDescent="0.2">
      <c r="A166" s="174"/>
      <c r="B166" s="177"/>
      <c r="C166" s="270" t="s">
        <v>232</v>
      </c>
      <c r="D166" s="271"/>
      <c r="E166" s="178">
        <v>70.2</v>
      </c>
      <c r="F166" s="179"/>
      <c r="G166" s="180"/>
      <c r="M166" s="176" t="s">
        <v>232</v>
      </c>
      <c r="O166" s="166"/>
    </row>
    <row r="167" spans="1:104" x14ac:dyDescent="0.2">
      <c r="A167" s="181"/>
      <c r="B167" s="182" t="s">
        <v>76</v>
      </c>
      <c r="C167" s="183" t="str">
        <f>CONCATENATE(B159," ",C159)</f>
        <v>784 Malby</v>
      </c>
      <c r="D167" s="184"/>
      <c r="E167" s="185"/>
      <c r="F167" s="186"/>
      <c r="G167" s="187">
        <f>SUM(G159:G166)</f>
        <v>0</v>
      </c>
      <c r="O167" s="166">
        <v>4</v>
      </c>
      <c r="BA167" s="188">
        <f>SUM(BA159:BA166)</f>
        <v>0</v>
      </c>
      <c r="BB167" s="188">
        <f>SUM(BB159:BB166)</f>
        <v>0</v>
      </c>
      <c r="BC167" s="188">
        <f>SUM(BC159:BC166)</f>
        <v>0</v>
      </c>
      <c r="BD167" s="188">
        <f>SUM(BD159:BD166)</f>
        <v>0</v>
      </c>
      <c r="BE167" s="188">
        <f>SUM(BE159:BE166)</f>
        <v>0</v>
      </c>
    </row>
    <row r="168" spans="1:104" x14ac:dyDescent="0.2">
      <c r="A168" s="159" t="s">
        <v>74</v>
      </c>
      <c r="B168" s="160" t="s">
        <v>233</v>
      </c>
      <c r="C168" s="161" t="s">
        <v>234</v>
      </c>
      <c r="D168" s="162"/>
      <c r="E168" s="163"/>
      <c r="F168" s="163"/>
      <c r="G168" s="164"/>
      <c r="H168" s="165"/>
      <c r="I168" s="165"/>
      <c r="O168" s="166">
        <v>1</v>
      </c>
    </row>
    <row r="169" spans="1:104" x14ac:dyDescent="0.2">
      <c r="A169" s="167">
        <v>82</v>
      </c>
      <c r="B169" s="168" t="s">
        <v>235</v>
      </c>
      <c r="C169" s="169" t="s">
        <v>236</v>
      </c>
      <c r="D169" s="170" t="s">
        <v>120</v>
      </c>
      <c r="E169" s="171">
        <v>2.2986800000000001</v>
      </c>
      <c r="F169" s="204"/>
      <c r="G169" s="172">
        <f>E169*F169</f>
        <v>0</v>
      </c>
      <c r="O169" s="166">
        <v>2</v>
      </c>
      <c r="AA169" s="142">
        <v>1</v>
      </c>
      <c r="AB169" s="142">
        <v>10</v>
      </c>
      <c r="AC169" s="142">
        <v>10</v>
      </c>
      <c r="AZ169" s="142">
        <v>1</v>
      </c>
      <c r="BA169" s="142">
        <f>IF(AZ169=1,G169,0)</f>
        <v>0</v>
      </c>
      <c r="BB169" s="142">
        <f>IF(AZ169=2,G169,0)</f>
        <v>0</v>
      </c>
      <c r="BC169" s="142">
        <f>IF(AZ169=3,G169,0)</f>
        <v>0</v>
      </c>
      <c r="BD169" s="142">
        <f>IF(AZ169=4,G169,0)</f>
        <v>0</v>
      </c>
      <c r="BE169" s="142">
        <f>IF(AZ169=5,G169,0)</f>
        <v>0</v>
      </c>
      <c r="CA169" s="173">
        <v>1</v>
      </c>
      <c r="CB169" s="173">
        <v>10</v>
      </c>
      <c r="CZ169" s="142">
        <v>0</v>
      </c>
    </row>
    <row r="170" spans="1:104" x14ac:dyDescent="0.2">
      <c r="A170" s="174"/>
      <c r="B170" s="177"/>
      <c r="C170" s="270" t="s">
        <v>237</v>
      </c>
      <c r="D170" s="271"/>
      <c r="E170" s="178">
        <f>E169</f>
        <v>2.2986800000000001</v>
      </c>
      <c r="F170" s="179"/>
      <c r="G170" s="180"/>
      <c r="M170" s="176" t="s">
        <v>237</v>
      </c>
      <c r="O170" s="166"/>
    </row>
    <row r="171" spans="1:104" x14ac:dyDescent="0.2">
      <c r="A171" s="167">
        <v>83</v>
      </c>
      <c r="B171" s="168" t="s">
        <v>238</v>
      </c>
      <c r="C171" s="169" t="s">
        <v>239</v>
      </c>
      <c r="D171" s="170" t="s">
        <v>120</v>
      </c>
      <c r="E171" s="171">
        <f>E169</f>
        <v>2.2986800000000001</v>
      </c>
      <c r="F171" s="204"/>
      <c r="G171" s="172">
        <f>E171*F171</f>
        <v>0</v>
      </c>
      <c r="O171" s="166">
        <v>2</v>
      </c>
      <c r="AA171" s="142">
        <v>1</v>
      </c>
      <c r="AB171" s="142">
        <v>10</v>
      </c>
      <c r="AC171" s="142">
        <v>10</v>
      </c>
      <c r="AZ171" s="142">
        <v>1</v>
      </c>
      <c r="BA171" s="142">
        <f>IF(AZ171=1,G171,0)</f>
        <v>0</v>
      </c>
      <c r="BB171" s="142">
        <f>IF(AZ171=2,G171,0)</f>
        <v>0</v>
      </c>
      <c r="BC171" s="142">
        <f>IF(AZ171=3,G171,0)</f>
        <v>0</v>
      </c>
      <c r="BD171" s="142">
        <f>IF(AZ171=4,G171,0)</f>
        <v>0</v>
      </c>
      <c r="BE171" s="142">
        <f>IF(AZ171=5,G171,0)</f>
        <v>0</v>
      </c>
      <c r="CA171" s="173">
        <v>1</v>
      </c>
      <c r="CB171" s="173">
        <v>10</v>
      </c>
      <c r="CZ171" s="142">
        <v>0</v>
      </c>
    </row>
    <row r="172" spans="1:104" x14ac:dyDescent="0.2">
      <c r="A172" s="167">
        <v>84</v>
      </c>
      <c r="B172" s="168" t="s">
        <v>240</v>
      </c>
      <c r="C172" s="169" t="s">
        <v>241</v>
      </c>
      <c r="D172" s="170" t="s">
        <v>120</v>
      </c>
      <c r="E172" s="171">
        <f>E169*2</f>
        <v>4.5973600000000001</v>
      </c>
      <c r="F172" s="204"/>
      <c r="G172" s="172">
        <f>E172*F172</f>
        <v>0</v>
      </c>
      <c r="O172" s="166">
        <v>2</v>
      </c>
      <c r="AA172" s="142">
        <v>1</v>
      </c>
      <c r="AB172" s="142">
        <v>10</v>
      </c>
      <c r="AC172" s="142">
        <v>10</v>
      </c>
      <c r="AZ172" s="142">
        <v>1</v>
      </c>
      <c r="BA172" s="142">
        <f>IF(AZ172=1,G172,0)</f>
        <v>0</v>
      </c>
      <c r="BB172" s="142">
        <f>IF(AZ172=2,G172,0)</f>
        <v>0</v>
      </c>
      <c r="BC172" s="142">
        <f>IF(AZ172=3,G172,0)</f>
        <v>0</v>
      </c>
      <c r="BD172" s="142">
        <f>IF(AZ172=4,G172,0)</f>
        <v>0</v>
      </c>
      <c r="BE172" s="142">
        <f>IF(AZ172=5,G172,0)</f>
        <v>0</v>
      </c>
      <c r="CA172" s="173">
        <v>1</v>
      </c>
      <c r="CB172" s="173">
        <v>10</v>
      </c>
      <c r="CZ172" s="142">
        <v>0</v>
      </c>
    </row>
    <row r="173" spans="1:104" x14ac:dyDescent="0.2">
      <c r="A173" s="174"/>
      <c r="B173" s="177"/>
      <c r="C173" s="270" t="s">
        <v>242</v>
      </c>
      <c r="D173" s="271"/>
      <c r="E173" s="178">
        <f>E172</f>
        <v>4.5973600000000001</v>
      </c>
      <c r="F173" s="179"/>
      <c r="G173" s="180"/>
      <c r="M173" s="176" t="s">
        <v>242</v>
      </c>
      <c r="O173" s="166"/>
    </row>
    <row r="174" spans="1:104" x14ac:dyDescent="0.2">
      <c r="A174" s="167">
        <v>85</v>
      </c>
      <c r="B174" s="168" t="s">
        <v>243</v>
      </c>
      <c r="C174" s="169" t="s">
        <v>244</v>
      </c>
      <c r="D174" s="170" t="s">
        <v>120</v>
      </c>
      <c r="E174" s="171">
        <f>E169</f>
        <v>2.2986800000000001</v>
      </c>
      <c r="F174" s="204"/>
      <c r="G174" s="172">
        <f>E174*F174</f>
        <v>0</v>
      </c>
      <c r="O174" s="166">
        <v>2</v>
      </c>
      <c r="AA174" s="142">
        <v>1</v>
      </c>
      <c r="AB174" s="142">
        <v>10</v>
      </c>
      <c r="AC174" s="142">
        <v>10</v>
      </c>
      <c r="AZ174" s="142">
        <v>1</v>
      </c>
      <c r="BA174" s="142">
        <f>IF(AZ174=1,G174,0)</f>
        <v>0</v>
      </c>
      <c r="BB174" s="142">
        <f>IF(AZ174=2,G174,0)</f>
        <v>0</v>
      </c>
      <c r="BC174" s="142">
        <f>IF(AZ174=3,G174,0)</f>
        <v>0</v>
      </c>
      <c r="BD174" s="142">
        <f>IF(AZ174=4,G174,0)</f>
        <v>0</v>
      </c>
      <c r="BE174" s="142">
        <f>IF(AZ174=5,G174,0)</f>
        <v>0</v>
      </c>
      <c r="CA174" s="173">
        <v>1</v>
      </c>
      <c r="CB174" s="173">
        <v>10</v>
      </c>
      <c r="CZ174" s="142">
        <v>0</v>
      </c>
    </row>
    <row r="175" spans="1:104" ht="12.75" customHeight="1" x14ac:dyDescent="0.2">
      <c r="A175" s="167">
        <v>86</v>
      </c>
      <c r="B175" s="168" t="s">
        <v>245</v>
      </c>
      <c r="C175" s="169" t="s">
        <v>246</v>
      </c>
      <c r="D175" s="170" t="s">
        <v>120</v>
      </c>
      <c r="E175" s="171">
        <f>E169</f>
        <v>2.2986800000000001</v>
      </c>
      <c r="F175" s="204"/>
      <c r="G175" s="172">
        <f>E175*F175</f>
        <v>0</v>
      </c>
      <c r="O175" s="166">
        <v>2</v>
      </c>
      <c r="AA175" s="142">
        <v>1</v>
      </c>
      <c r="AB175" s="142">
        <v>1</v>
      </c>
      <c r="AC175" s="142">
        <v>1</v>
      </c>
      <c r="AZ175" s="142">
        <v>1</v>
      </c>
      <c r="BA175" s="142">
        <f>IF(AZ175=1,G175,0)</f>
        <v>0</v>
      </c>
      <c r="BB175" s="142">
        <f>IF(AZ175=2,G175,0)</f>
        <v>0</v>
      </c>
      <c r="BC175" s="142">
        <f>IF(AZ175=3,G175,0)</f>
        <v>0</v>
      </c>
      <c r="BD175" s="142">
        <f>IF(AZ175=4,G175,0)</f>
        <v>0</v>
      </c>
      <c r="BE175" s="142">
        <f>IF(AZ175=5,G175,0)</f>
        <v>0</v>
      </c>
      <c r="CA175" s="173">
        <v>1</v>
      </c>
      <c r="CB175" s="173">
        <v>1</v>
      </c>
      <c r="CZ175" s="142">
        <v>0</v>
      </c>
    </row>
    <row r="176" spans="1:104" ht="12.75" customHeight="1" x14ac:dyDescent="0.2">
      <c r="A176" s="181"/>
      <c r="B176" s="182" t="s">
        <v>76</v>
      </c>
      <c r="C176" s="183" t="str">
        <f>CONCATENATE(B168," ",C168)</f>
        <v>D96 Přesuny suti a vybouraných hmot</v>
      </c>
      <c r="D176" s="184"/>
      <c r="E176" s="185"/>
      <c r="F176" s="186"/>
      <c r="G176" s="187">
        <f>SUM(G168:G175)</f>
        <v>0</v>
      </c>
      <c r="O176" s="166">
        <v>4</v>
      </c>
      <c r="BA176" s="188">
        <f>SUM(BA168:BA175)</f>
        <v>0</v>
      </c>
      <c r="BB176" s="188">
        <f>SUM(BB168:BB175)</f>
        <v>0</v>
      </c>
      <c r="BC176" s="188">
        <f>SUM(BC168:BC175)</f>
        <v>0</v>
      </c>
      <c r="BD176" s="188">
        <f>SUM(BD168:BD175)</f>
        <v>0</v>
      </c>
      <c r="BE176" s="188">
        <f>SUM(BE168:BE175)</f>
        <v>0</v>
      </c>
    </row>
    <row r="177" spans="5:5" x14ac:dyDescent="0.2">
      <c r="E177" s="142"/>
    </row>
    <row r="178" spans="5:5" x14ac:dyDescent="0.2">
      <c r="E178" s="142"/>
    </row>
    <row r="179" spans="5:5" x14ac:dyDescent="0.2">
      <c r="E179" s="142"/>
    </row>
    <row r="180" spans="5:5" x14ac:dyDescent="0.2">
      <c r="E180" s="142"/>
    </row>
    <row r="181" spans="5:5" x14ac:dyDescent="0.2">
      <c r="E181" s="142"/>
    </row>
    <row r="182" spans="5:5" x14ac:dyDescent="0.2">
      <c r="E182" s="142"/>
    </row>
    <row r="183" spans="5:5" x14ac:dyDescent="0.2">
      <c r="E183" s="142"/>
    </row>
    <row r="184" spans="5:5" x14ac:dyDescent="0.2">
      <c r="E184" s="142"/>
    </row>
    <row r="185" spans="5:5" x14ac:dyDescent="0.2">
      <c r="E185" s="142"/>
    </row>
    <row r="186" spans="5:5" x14ac:dyDescent="0.2">
      <c r="E186" s="142"/>
    </row>
    <row r="187" spans="5:5" x14ac:dyDescent="0.2">
      <c r="E187" s="142"/>
    </row>
    <row r="188" spans="5:5" x14ac:dyDescent="0.2">
      <c r="E188" s="142"/>
    </row>
    <row r="189" spans="5:5" x14ac:dyDescent="0.2">
      <c r="E189" s="142"/>
    </row>
    <row r="190" spans="5:5" x14ac:dyDescent="0.2">
      <c r="E190" s="142"/>
    </row>
    <row r="191" spans="5:5" x14ac:dyDescent="0.2">
      <c r="E191" s="142"/>
    </row>
    <row r="192" spans="5:5" x14ac:dyDescent="0.2">
      <c r="E192" s="142"/>
    </row>
    <row r="193" spans="1:7" x14ac:dyDescent="0.2">
      <c r="E193" s="142"/>
    </row>
    <row r="194" spans="1:7" x14ac:dyDescent="0.2">
      <c r="E194" s="142"/>
    </row>
    <row r="195" spans="1:7" x14ac:dyDescent="0.2">
      <c r="E195" s="142"/>
    </row>
    <row r="196" spans="1:7" x14ac:dyDescent="0.2">
      <c r="E196" s="142"/>
    </row>
    <row r="197" spans="1:7" x14ac:dyDescent="0.2">
      <c r="E197" s="142"/>
    </row>
    <row r="198" spans="1:7" x14ac:dyDescent="0.2">
      <c r="E198" s="142"/>
    </row>
    <row r="199" spans="1:7" x14ac:dyDescent="0.2">
      <c r="E199" s="142"/>
    </row>
    <row r="200" spans="1:7" x14ac:dyDescent="0.2">
      <c r="A200" s="189"/>
      <c r="B200" s="189"/>
      <c r="C200" s="189"/>
      <c r="D200" s="189"/>
      <c r="E200" s="189"/>
      <c r="F200" s="189"/>
      <c r="G200" s="189"/>
    </row>
    <row r="201" spans="1:7" x14ac:dyDescent="0.2">
      <c r="A201" s="189"/>
      <c r="B201" s="189"/>
      <c r="C201" s="189"/>
      <c r="D201" s="189"/>
      <c r="E201" s="189"/>
      <c r="F201" s="189"/>
      <c r="G201" s="189"/>
    </row>
    <row r="202" spans="1:7" x14ac:dyDescent="0.2">
      <c r="A202" s="189"/>
      <c r="B202" s="189"/>
      <c r="C202" s="189"/>
      <c r="D202" s="189"/>
      <c r="E202" s="189"/>
      <c r="F202" s="189"/>
      <c r="G202" s="189"/>
    </row>
    <row r="203" spans="1:7" x14ac:dyDescent="0.2">
      <c r="A203" s="189"/>
      <c r="B203" s="189"/>
      <c r="C203" s="189"/>
      <c r="D203" s="189"/>
      <c r="E203" s="189"/>
      <c r="F203" s="189"/>
      <c r="G203" s="189"/>
    </row>
    <row r="204" spans="1:7" x14ac:dyDescent="0.2">
      <c r="E204" s="142"/>
    </row>
    <row r="205" spans="1:7" x14ac:dyDescent="0.2">
      <c r="E205" s="142"/>
    </row>
    <row r="206" spans="1:7" x14ac:dyDescent="0.2">
      <c r="E206" s="142"/>
    </row>
    <row r="207" spans="1:7" x14ac:dyDescent="0.2">
      <c r="E207" s="142"/>
    </row>
    <row r="208" spans="1:7" x14ac:dyDescent="0.2">
      <c r="E208" s="142"/>
    </row>
    <row r="209" spans="5:5" x14ac:dyDescent="0.2">
      <c r="E209" s="142"/>
    </row>
    <row r="210" spans="5:5" x14ac:dyDescent="0.2">
      <c r="E210" s="142"/>
    </row>
    <row r="211" spans="5:5" x14ac:dyDescent="0.2">
      <c r="E211" s="142"/>
    </row>
    <row r="212" spans="5:5" x14ac:dyDescent="0.2">
      <c r="E212" s="142"/>
    </row>
    <row r="213" spans="5:5" x14ac:dyDescent="0.2">
      <c r="E213" s="142"/>
    </row>
    <row r="214" spans="5:5" x14ac:dyDescent="0.2">
      <c r="E214" s="142"/>
    </row>
    <row r="215" spans="5:5" x14ac:dyDescent="0.2">
      <c r="E215" s="142"/>
    </row>
    <row r="216" spans="5:5" x14ac:dyDescent="0.2">
      <c r="E216" s="142"/>
    </row>
    <row r="217" spans="5:5" x14ac:dyDescent="0.2">
      <c r="E217" s="142"/>
    </row>
    <row r="218" spans="5:5" x14ac:dyDescent="0.2">
      <c r="E218" s="142"/>
    </row>
    <row r="219" spans="5:5" x14ac:dyDescent="0.2">
      <c r="E219" s="142"/>
    </row>
    <row r="220" spans="5:5" x14ac:dyDescent="0.2">
      <c r="E220" s="142"/>
    </row>
    <row r="221" spans="5:5" x14ac:dyDescent="0.2">
      <c r="E221" s="142"/>
    </row>
    <row r="222" spans="5:5" x14ac:dyDescent="0.2">
      <c r="E222" s="142"/>
    </row>
    <row r="223" spans="5:5" x14ac:dyDescent="0.2">
      <c r="E223" s="142"/>
    </row>
    <row r="224" spans="5:5" x14ac:dyDescent="0.2">
      <c r="E224" s="142"/>
    </row>
    <row r="225" spans="1:7" x14ac:dyDescent="0.2">
      <c r="E225" s="142"/>
    </row>
    <row r="226" spans="1:7" x14ac:dyDescent="0.2">
      <c r="E226" s="142"/>
    </row>
    <row r="227" spans="1:7" x14ac:dyDescent="0.2">
      <c r="E227" s="142"/>
    </row>
    <row r="228" spans="1:7" x14ac:dyDescent="0.2">
      <c r="E228" s="142"/>
    </row>
    <row r="229" spans="1:7" x14ac:dyDescent="0.2">
      <c r="E229" s="142"/>
    </row>
    <row r="230" spans="1:7" x14ac:dyDescent="0.2">
      <c r="E230" s="142"/>
    </row>
    <row r="231" spans="1:7" x14ac:dyDescent="0.2">
      <c r="E231" s="142"/>
    </row>
    <row r="232" spans="1:7" x14ac:dyDescent="0.2">
      <c r="E232" s="142"/>
    </row>
    <row r="233" spans="1:7" x14ac:dyDescent="0.2">
      <c r="E233" s="142"/>
    </row>
    <row r="234" spans="1:7" x14ac:dyDescent="0.2">
      <c r="E234" s="142"/>
    </row>
    <row r="235" spans="1:7" x14ac:dyDescent="0.2">
      <c r="A235" s="190"/>
      <c r="B235" s="190"/>
    </row>
    <row r="236" spans="1:7" x14ac:dyDescent="0.2">
      <c r="A236" s="189"/>
      <c r="B236" s="189"/>
      <c r="C236" s="192"/>
      <c r="D236" s="192"/>
      <c r="E236" s="193"/>
      <c r="F236" s="192"/>
      <c r="G236" s="194"/>
    </row>
    <row r="237" spans="1:7" x14ac:dyDescent="0.2">
      <c r="A237" s="195"/>
      <c r="B237" s="195"/>
      <c r="C237" s="189"/>
      <c r="D237" s="189"/>
      <c r="E237" s="196"/>
      <c r="F237" s="189"/>
      <c r="G237" s="189"/>
    </row>
    <row r="238" spans="1:7" x14ac:dyDescent="0.2">
      <c r="A238" s="189"/>
      <c r="B238" s="189"/>
      <c r="C238" s="189"/>
      <c r="D238" s="189"/>
      <c r="E238" s="196"/>
      <c r="F238" s="189"/>
      <c r="G238" s="189"/>
    </row>
    <row r="239" spans="1:7" x14ac:dyDescent="0.2">
      <c r="A239" s="189"/>
      <c r="B239" s="189"/>
      <c r="C239" s="189"/>
      <c r="D239" s="189"/>
      <c r="E239" s="196"/>
      <c r="F239" s="189"/>
      <c r="G239" s="189"/>
    </row>
    <row r="240" spans="1:7" x14ac:dyDescent="0.2">
      <c r="A240" s="189"/>
      <c r="B240" s="189"/>
      <c r="C240" s="189"/>
      <c r="D240" s="189"/>
      <c r="E240" s="196"/>
      <c r="F240" s="189"/>
      <c r="G240" s="189"/>
    </row>
    <row r="241" spans="1:7" x14ac:dyDescent="0.2">
      <c r="A241" s="189"/>
      <c r="B241" s="189"/>
      <c r="C241" s="189"/>
      <c r="D241" s="189"/>
      <c r="E241" s="196"/>
      <c r="F241" s="189"/>
      <c r="G241" s="189"/>
    </row>
    <row r="242" spans="1:7" x14ac:dyDescent="0.2">
      <c r="A242" s="189"/>
      <c r="B242" s="189"/>
      <c r="C242" s="189"/>
      <c r="D242" s="189"/>
      <c r="E242" s="196"/>
      <c r="F242" s="189"/>
      <c r="G242" s="189"/>
    </row>
    <row r="243" spans="1:7" x14ac:dyDescent="0.2">
      <c r="A243" s="189"/>
      <c r="B243" s="189"/>
      <c r="C243" s="189"/>
      <c r="D243" s="189"/>
      <c r="E243" s="196"/>
      <c r="F243" s="189"/>
      <c r="G243" s="189"/>
    </row>
    <row r="244" spans="1:7" x14ac:dyDescent="0.2">
      <c r="A244" s="189"/>
      <c r="B244" s="189"/>
      <c r="C244" s="189"/>
      <c r="D244" s="189"/>
      <c r="E244" s="196"/>
      <c r="F244" s="189"/>
      <c r="G244" s="189"/>
    </row>
    <row r="245" spans="1:7" x14ac:dyDescent="0.2">
      <c r="A245" s="189"/>
      <c r="B245" s="189"/>
      <c r="C245" s="189"/>
      <c r="D245" s="189"/>
      <c r="E245" s="196"/>
      <c r="F245" s="189"/>
      <c r="G245" s="189"/>
    </row>
    <row r="246" spans="1:7" x14ac:dyDescent="0.2">
      <c r="A246" s="189"/>
      <c r="B246" s="189"/>
      <c r="C246" s="189"/>
      <c r="D246" s="189"/>
      <c r="E246" s="196"/>
      <c r="F246" s="189"/>
      <c r="G246" s="189"/>
    </row>
    <row r="247" spans="1:7" x14ac:dyDescent="0.2">
      <c r="A247" s="189"/>
      <c r="B247" s="189"/>
      <c r="C247" s="189"/>
      <c r="D247" s="189"/>
      <c r="E247" s="196"/>
      <c r="F247" s="189"/>
      <c r="G247" s="189"/>
    </row>
    <row r="248" spans="1:7" x14ac:dyDescent="0.2">
      <c r="A248" s="189"/>
      <c r="B248" s="189"/>
      <c r="C248" s="189"/>
      <c r="D248" s="189"/>
      <c r="E248" s="196"/>
      <c r="F248" s="189"/>
      <c r="G248" s="189"/>
    </row>
    <row r="249" spans="1:7" x14ac:dyDescent="0.2">
      <c r="A249" s="189"/>
      <c r="B249" s="189"/>
      <c r="C249" s="189"/>
      <c r="D249" s="189"/>
      <c r="E249" s="196"/>
      <c r="F249" s="189"/>
      <c r="G249" s="189"/>
    </row>
  </sheetData>
  <sheetProtection algorithmName="SHA-512" hashValue="fqvEh/lR0WasHEVEPDRLliR+nCh4pIjSa7IIAwsavpCbQkXMY4n54A+eImMB0/BhSim/MSADe0WNEF1mVpw37w==" saltValue="acYWQKlh0t7GTi8OYUQ42Q==" spinCount="100000" sheet="1" objects="1" scenarios="1"/>
  <mergeCells count="69">
    <mergeCell ref="C137:D137"/>
    <mergeCell ref="C148:D148"/>
    <mergeCell ref="C170:D170"/>
    <mergeCell ref="C173:D173"/>
    <mergeCell ref="C163:D163"/>
    <mergeCell ref="C164:D164"/>
    <mergeCell ref="C165:D165"/>
    <mergeCell ref="C166:D166"/>
    <mergeCell ref="C156:D156"/>
    <mergeCell ref="C157:D157"/>
    <mergeCell ref="C138:D138"/>
    <mergeCell ref="C139:D139"/>
    <mergeCell ref="C142:D142"/>
    <mergeCell ref="C143:D143"/>
    <mergeCell ref="C144:D144"/>
    <mergeCell ref="C120:D120"/>
    <mergeCell ref="C124:D124"/>
    <mergeCell ref="C126:D126"/>
    <mergeCell ref="C128:D128"/>
    <mergeCell ref="C130:D130"/>
    <mergeCell ref="C118:D118"/>
    <mergeCell ref="C90:D90"/>
    <mergeCell ref="C91:D91"/>
    <mergeCell ref="C83:D83"/>
    <mergeCell ref="C84:D84"/>
    <mergeCell ref="C88:D88"/>
    <mergeCell ref="C89:D89"/>
    <mergeCell ref="C115:D115"/>
    <mergeCell ref="C117:D117"/>
    <mergeCell ref="C101:D101"/>
    <mergeCell ref="C102:D102"/>
    <mergeCell ref="C104:D104"/>
    <mergeCell ref="C112:D112"/>
    <mergeCell ref="C80:D80"/>
    <mergeCell ref="C16:D16"/>
    <mergeCell ref="C18:D18"/>
    <mergeCell ref="C100:D100"/>
    <mergeCell ref="C50:D50"/>
    <mergeCell ref="C52:G52"/>
    <mergeCell ref="C53:G53"/>
    <mergeCell ref="C67:G67"/>
    <mergeCell ref="C68:G68"/>
    <mergeCell ref="C56:D56"/>
    <mergeCell ref="C34:D34"/>
    <mergeCell ref="C36:D36"/>
    <mergeCell ref="C19:D19"/>
    <mergeCell ref="C62:D62"/>
    <mergeCell ref="A1:G1"/>
    <mergeCell ref="A3:B3"/>
    <mergeCell ref="A4:B4"/>
    <mergeCell ref="E4:G4"/>
    <mergeCell ref="C13:D13"/>
    <mergeCell ref="C9:D9"/>
    <mergeCell ref="C135:D135"/>
    <mergeCell ref="C146:D146"/>
    <mergeCell ref="C22:D22"/>
    <mergeCell ref="C14:D14"/>
    <mergeCell ref="C69:D69"/>
    <mergeCell ref="C60:D60"/>
    <mergeCell ref="C20:D20"/>
    <mergeCell ref="C64:D64"/>
    <mergeCell ref="C38:D38"/>
    <mergeCell ref="C40:D40"/>
    <mergeCell ref="C43:D43"/>
    <mergeCell ref="C54:D54"/>
    <mergeCell ref="C58:D58"/>
    <mergeCell ref="C25:D25"/>
    <mergeCell ref="C26:D26"/>
    <mergeCell ref="C79:D7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  <ignoredErrors>
    <ignoredError sqref="G122 G93:G94 G9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vkarlik</dc:creator>
  <cp:lastModifiedBy>Manda Libor, DiS.</cp:lastModifiedBy>
  <cp:lastPrinted>2019-02-25T14:37:42Z</cp:lastPrinted>
  <dcterms:created xsi:type="dcterms:W3CDTF">2017-09-07T13:04:27Z</dcterms:created>
  <dcterms:modified xsi:type="dcterms:W3CDTF">2026-01-12T15:15:43Z</dcterms:modified>
</cp:coreProperties>
</file>